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3090" yWindow="-120" windowWidth="9810" windowHeight="7965" tabRatio="952"/>
  </bookViews>
  <sheets>
    <sheet name="Menu" sheetId="53" r:id="rId1"/>
    <sheet name="Group P&amp;L" sheetId="5" r:id="rId2"/>
    <sheet name="Group CF" sheetId="55" r:id="rId3"/>
    <sheet name="Group BS" sheetId="51" r:id="rId4"/>
    <sheet name="Air &amp; Sea" sheetId="46" r:id="rId5"/>
    <sheet name="Air &amp; Sea volume details" sheetId="57" r:id="rId6"/>
    <sheet name="Road" sheetId="45" r:id="rId7"/>
    <sheet name="Solutions" sheetId="47" r:id="rId8"/>
  </sheets>
  <externalReferences>
    <externalReference r:id="rId9"/>
  </externalReferences>
  <definedNames>
    <definedName name="Act_per_pl">'[1]ACT2001-PL'!$A$2:$N$22</definedName>
    <definedName name="DATO" localSheetId="3">#REF!</definedName>
    <definedName name="DATO" localSheetId="2">#REF!</definedName>
    <definedName name="DATO" localSheetId="0">#REF!</definedName>
    <definedName name="DATO">#REF!</definedName>
    <definedName name="EBIT_ACT_PER" localSheetId="3">#REF!</definedName>
    <definedName name="EBIT_ACT_PER" localSheetId="2">#REF!</definedName>
    <definedName name="EBIT_ACT_PER" localSheetId="0">#REF!</definedName>
    <definedName name="EBIT_ACT_PER">#REF!</definedName>
    <definedName name="EBIT_ACT_YTD" localSheetId="3">#REF!</definedName>
    <definedName name="EBIT_ACT_YTD" localSheetId="2">#REF!</definedName>
    <definedName name="EBIT_ACT_YTD" localSheetId="0">#REF!</definedName>
    <definedName name="EBIT_ACT_YTD">#REF!</definedName>
    <definedName name="EBIT_BUD_PER" localSheetId="3">#REF!</definedName>
    <definedName name="EBIT_BUD_PER" localSheetId="2">#REF!</definedName>
    <definedName name="EBIT_BUD_PER" localSheetId="0">#REF!</definedName>
    <definedName name="EBIT_BUD_PER">#REF!</definedName>
    <definedName name="EBIT_BUD_YTD" localSheetId="3">#REF!</definedName>
    <definedName name="EBIT_BUD_YTD" localSheetId="2">#REF!</definedName>
    <definedName name="EBIT_BUD_YTD" localSheetId="0">#REF!</definedName>
    <definedName name="EBIT_BUD_YTD">#REF!</definedName>
    <definedName name="ebit_tot" localSheetId="3">#REF!</definedName>
    <definedName name="ebit_tot" localSheetId="2">#REF!</definedName>
    <definedName name="ebit_tot" localSheetId="0">#REF!</definedName>
    <definedName name="ebit_tot">#REF!</definedName>
    <definedName name="ER_Periode_0201" localSheetId="3">#REF!</definedName>
    <definedName name="ER_Periode_0201" localSheetId="2">#REF!</definedName>
    <definedName name="ER_Periode_0201" localSheetId="0">#REF!</definedName>
    <definedName name="ER_Periode_0201">#REF!</definedName>
    <definedName name="ER_Periode_0201_B" localSheetId="3">#REF!</definedName>
    <definedName name="ER_Periode_0201_B" localSheetId="2">#REF!</definedName>
    <definedName name="ER_Periode_0201_B" localSheetId="0">#REF!</definedName>
    <definedName name="ER_Periode_0201_B">#REF!</definedName>
    <definedName name="ER_Periode_0202" localSheetId="3">#REF!</definedName>
    <definedName name="ER_Periode_0202" localSheetId="2">#REF!</definedName>
    <definedName name="ER_Periode_0202" localSheetId="0">#REF!</definedName>
    <definedName name="ER_Periode_0202">#REF!</definedName>
    <definedName name="ER_Periode_0202_B" localSheetId="3">#REF!</definedName>
    <definedName name="ER_Periode_0202_B" localSheetId="2">#REF!</definedName>
    <definedName name="ER_Periode_0202_B" localSheetId="0">#REF!</definedName>
    <definedName name="ER_Periode_0202_B">#REF!</definedName>
    <definedName name="ER_Periode_0203" localSheetId="3">#REF!</definedName>
    <definedName name="ER_Periode_0203" localSheetId="2">#REF!</definedName>
    <definedName name="ER_Periode_0203" localSheetId="0">#REF!</definedName>
    <definedName name="ER_Periode_0203">#REF!</definedName>
    <definedName name="ER_Periode_0203_B" localSheetId="3">#REF!</definedName>
    <definedName name="ER_Periode_0203_B" localSheetId="2">#REF!</definedName>
    <definedName name="ER_Periode_0203_B" localSheetId="0">#REF!</definedName>
    <definedName name="ER_Periode_0203_B">#REF!</definedName>
    <definedName name="ER_Periode_0204" localSheetId="3">#REF!</definedName>
    <definedName name="ER_Periode_0204" localSheetId="2">#REF!</definedName>
    <definedName name="ER_Periode_0204" localSheetId="0">#REF!</definedName>
    <definedName name="ER_Periode_0204">#REF!</definedName>
    <definedName name="ER_Periode_0204_B" localSheetId="3">#REF!</definedName>
    <definedName name="ER_Periode_0204_B" localSheetId="2">#REF!</definedName>
    <definedName name="ER_Periode_0204_B" localSheetId="0">#REF!</definedName>
    <definedName name="ER_Periode_0204_B">#REF!</definedName>
    <definedName name="ER_Periode_0205" localSheetId="3">#REF!</definedName>
    <definedName name="ER_Periode_0205" localSheetId="2">#REF!</definedName>
    <definedName name="ER_Periode_0205" localSheetId="0">#REF!</definedName>
    <definedName name="ER_Periode_0205">#REF!</definedName>
    <definedName name="ER_Periode_0205_B" localSheetId="3">#REF!</definedName>
    <definedName name="ER_Periode_0205_B" localSheetId="2">#REF!</definedName>
    <definedName name="ER_Periode_0205_B" localSheetId="0">#REF!</definedName>
    <definedName name="ER_Periode_0205_B">#REF!</definedName>
    <definedName name="ER_Periode_0206" localSheetId="3">#REF!</definedName>
    <definedName name="ER_Periode_0206" localSheetId="2">#REF!</definedName>
    <definedName name="ER_Periode_0206" localSheetId="0">#REF!</definedName>
    <definedName name="ER_Periode_0206">#REF!</definedName>
    <definedName name="ER_Periode_0206_B" localSheetId="3">#REF!</definedName>
    <definedName name="ER_Periode_0206_B" localSheetId="2">#REF!</definedName>
    <definedName name="ER_Periode_0206_B" localSheetId="0">#REF!</definedName>
    <definedName name="ER_Periode_0206_B">#REF!</definedName>
    <definedName name="ER_Periode_0207" localSheetId="3">#REF!</definedName>
    <definedName name="ER_Periode_0207" localSheetId="2">#REF!</definedName>
    <definedName name="ER_Periode_0207" localSheetId="0">#REF!</definedName>
    <definedName name="ER_Periode_0207">#REF!</definedName>
    <definedName name="ER_Periode_0207_B" localSheetId="3">#REF!</definedName>
    <definedName name="ER_Periode_0207_B" localSheetId="2">#REF!</definedName>
    <definedName name="ER_Periode_0207_B" localSheetId="0">#REF!</definedName>
    <definedName name="ER_Periode_0207_B">#REF!</definedName>
    <definedName name="ER_Periode_0208" localSheetId="3">#REF!</definedName>
    <definedName name="ER_Periode_0208" localSheetId="2">#REF!</definedName>
    <definedName name="ER_Periode_0208" localSheetId="0">#REF!</definedName>
    <definedName name="ER_Periode_0208">#REF!</definedName>
    <definedName name="ER_Periode_0208_B" localSheetId="3">#REF!</definedName>
    <definedName name="ER_Periode_0208_B" localSheetId="2">#REF!</definedName>
    <definedName name="ER_Periode_0208_B" localSheetId="0">#REF!</definedName>
    <definedName name="ER_Periode_0208_B">#REF!</definedName>
    <definedName name="ER_Periode_0209" localSheetId="3">#REF!</definedName>
    <definedName name="ER_Periode_0209" localSheetId="2">#REF!</definedName>
    <definedName name="ER_Periode_0209" localSheetId="0">#REF!</definedName>
    <definedName name="ER_Periode_0209">#REF!</definedName>
    <definedName name="ER_Periode_0209_B" localSheetId="3">#REF!</definedName>
    <definedName name="ER_Periode_0209_B" localSheetId="2">#REF!</definedName>
    <definedName name="ER_Periode_0209_B" localSheetId="0">#REF!</definedName>
    <definedName name="ER_Periode_0209_B">#REF!</definedName>
    <definedName name="ER_Periode_0210" localSheetId="3">#REF!</definedName>
    <definedName name="ER_Periode_0210" localSheetId="2">#REF!</definedName>
    <definedName name="ER_Periode_0210" localSheetId="0">#REF!</definedName>
    <definedName name="ER_Periode_0210">#REF!</definedName>
    <definedName name="ER_Periode_0210_B" localSheetId="3">#REF!</definedName>
    <definedName name="ER_Periode_0210_B" localSheetId="2">#REF!</definedName>
    <definedName name="ER_Periode_0210_B" localSheetId="0">#REF!</definedName>
    <definedName name="ER_Periode_0210_B">#REF!</definedName>
    <definedName name="ER_Periode_0211" localSheetId="3">#REF!</definedName>
    <definedName name="ER_Periode_0211" localSheetId="2">#REF!</definedName>
    <definedName name="ER_Periode_0211" localSheetId="0">#REF!</definedName>
    <definedName name="ER_Periode_0211">#REF!</definedName>
    <definedName name="ER_Periode_0211_B" localSheetId="3">#REF!</definedName>
    <definedName name="ER_Periode_0211_B" localSheetId="2">#REF!</definedName>
    <definedName name="ER_Periode_0211_B" localSheetId="0">#REF!</definedName>
    <definedName name="ER_Periode_0211_B">#REF!</definedName>
    <definedName name="ER_Periode_0212" localSheetId="3">#REF!</definedName>
    <definedName name="ER_Periode_0212" localSheetId="2">#REF!</definedName>
    <definedName name="ER_Periode_0212" localSheetId="0">#REF!</definedName>
    <definedName name="ER_Periode_0212">#REF!</definedName>
    <definedName name="ER_Periode_0212_B" localSheetId="3">#REF!</definedName>
    <definedName name="ER_Periode_0212_B" localSheetId="2">#REF!</definedName>
    <definedName name="ER_Periode_0212_B" localSheetId="0">#REF!</definedName>
    <definedName name="ER_Periode_0212_B">#REF!</definedName>
    <definedName name="ER_Periode_0301" localSheetId="3">#REF!</definedName>
    <definedName name="ER_Periode_0301" localSheetId="2">#REF!</definedName>
    <definedName name="ER_Periode_0301" localSheetId="0">#REF!</definedName>
    <definedName name="ER_Periode_0301">#REF!</definedName>
    <definedName name="OMS_ACT_PER" localSheetId="3">#REF!</definedName>
    <definedName name="OMS_ACT_PER" localSheetId="2">#REF!</definedName>
    <definedName name="OMS_ACT_PER" localSheetId="0">#REF!</definedName>
    <definedName name="OMS_ACT_PER">#REF!</definedName>
    <definedName name="OMS_ACT_YTD" localSheetId="3">#REF!</definedName>
    <definedName name="OMS_ACT_YTD" localSheetId="2">#REF!</definedName>
    <definedName name="OMS_ACT_YTD" localSheetId="0">#REF!</definedName>
    <definedName name="OMS_ACT_YTD">#REF!</definedName>
    <definedName name="OMS_BUD_PER" localSheetId="3">#REF!</definedName>
    <definedName name="OMS_BUD_PER" localSheetId="2">#REF!</definedName>
    <definedName name="OMS_BUD_PER" localSheetId="0">#REF!</definedName>
    <definedName name="OMS_BUD_PER">#REF!</definedName>
    <definedName name="OMS_BUD_YTD" localSheetId="3">#REF!</definedName>
    <definedName name="OMS_BUD_YTD" localSheetId="2">#REF!</definedName>
    <definedName name="OMS_BUD_YTD" localSheetId="0">#REF!</definedName>
    <definedName name="OMS_BUD_YTD">#REF!</definedName>
    <definedName name="_xlnm.Print_Area" localSheetId="5">'Air &amp; Sea volume details'!$A$1:$AE$28</definedName>
    <definedName name="_xlnm.Print_Area" localSheetId="3">'Group BS'!$A$1:$H$51</definedName>
    <definedName name="_xlnm.Print_Area" localSheetId="2">'Group CF'!$A$1:$H$58</definedName>
    <definedName name="_xlnm.Print_Area" localSheetId="1">'Group P&amp;L'!$A$1:$AE$28</definedName>
    <definedName name="_xlnm.Print_Area" localSheetId="0">Menu!$A$1:$G$22</definedName>
    <definedName name="RBT_ACT_PER" localSheetId="3">#REF!</definedName>
    <definedName name="RBT_ACT_PER" localSheetId="2">#REF!</definedName>
    <definedName name="RBT_ACT_PER" localSheetId="0">#REF!</definedName>
    <definedName name="RBT_ACT_PER">#REF!</definedName>
    <definedName name="RBT_ACT_YTD" localSheetId="3">#REF!</definedName>
    <definedName name="RBT_ACT_YTD" localSheetId="2">#REF!</definedName>
    <definedName name="RBT_ACT_YTD" localSheetId="0">#REF!</definedName>
    <definedName name="RBT_ACT_YTD">#REF!</definedName>
    <definedName name="RBT_BUD_PER" localSheetId="3">#REF!</definedName>
    <definedName name="RBT_BUD_PER" localSheetId="2">#REF!</definedName>
    <definedName name="RBT_BUD_PER" localSheetId="0">#REF!</definedName>
    <definedName name="RBT_BUD_PER">#REF!</definedName>
    <definedName name="RBT_BUD_YTD" localSheetId="3">#REF!</definedName>
    <definedName name="RBT_BUD_YTD" localSheetId="2">#REF!</definedName>
    <definedName name="RBT_BUD_YTD" localSheetId="0">#REF!</definedName>
    <definedName name="RBT_BUD_YTD">#REF!</definedName>
  </definedNames>
  <calcPr calcId="145621"/>
  <customWorkbookViews>
    <customWorkbookView name="Peltz - Personal View" guid="{DFE42802-CC0B-41E6-9B01-C0BFFC50FB4E}" mergeInterval="0" personalView="1" maximized="1" windowWidth="1276" windowHeight="878" tabRatio="940" activeSheetId="12"/>
    <customWorkbookView name="Klaus K. Joensson - Personal View" guid="{0E8FF3CC-3724-4D58-AD4E-2D210C99121E}" mergeInterval="0" personalView="1" maximized="1" windowWidth="1276" windowHeight="783" tabRatio="940" activeSheetId="1"/>
    <customWorkbookView name="BIZA - Personal View" guid="{59282D6D-6CC0-4B02-8A47-7CA122E36D54}" mergeInterval="0" personalView="1" maximized="1" windowWidth="1276" windowHeight="747" tabRatio="940" activeSheetId="6"/>
  </customWorkbookViews>
</workbook>
</file>

<file path=xl/calcChain.xml><?xml version="1.0" encoding="utf-8"?>
<calcChain xmlns="http://schemas.openxmlformats.org/spreadsheetml/2006/main">
  <c r="F51" i="51" l="1"/>
  <c r="E51" i="51"/>
  <c r="D51" i="51"/>
  <c r="C51" i="51"/>
  <c r="G51" i="51"/>
  <c r="H51" i="51"/>
  <c r="AE19" i="57" l="1"/>
  <c r="AE27" i="57"/>
  <c r="AD17" i="47" l="1"/>
  <c r="AA16" i="47" l="1"/>
  <c r="AB16" i="47"/>
  <c r="AA17" i="47" l="1"/>
  <c r="AB17" i="47"/>
  <c r="AD6" i="57" l="1"/>
  <c r="AD5" i="57"/>
  <c r="AD21" i="57"/>
  <c r="AD23" i="57"/>
  <c r="AD14" i="57"/>
  <c r="AD28" i="57"/>
  <c r="AD27" i="57"/>
  <c r="AD12" i="57"/>
  <c r="AD7" i="57" l="1"/>
  <c r="AD17" i="46"/>
  <c r="AD16" i="46"/>
  <c r="AD15" i="46"/>
  <c r="AD16" i="47"/>
  <c r="AD15" i="47"/>
  <c r="Z19" i="47" l="1"/>
  <c r="U19" i="47"/>
  <c r="P19" i="47"/>
  <c r="K19" i="47"/>
  <c r="F19" i="47"/>
  <c r="U19" i="46"/>
  <c r="P19" i="46"/>
  <c r="K19" i="46"/>
  <c r="F19" i="46"/>
  <c r="Z28" i="5"/>
  <c r="U28" i="5"/>
  <c r="P28" i="5"/>
  <c r="K28" i="5"/>
  <c r="F28" i="5"/>
  <c r="AC28" i="57" l="1"/>
  <c r="AC27" i="57"/>
  <c r="AC23" i="57"/>
  <c r="AE22" i="57"/>
  <c r="AE28" i="57" s="1"/>
  <c r="AE20" i="57"/>
  <c r="AE21" i="57"/>
  <c r="AE14" i="57"/>
  <c r="AE11" i="57"/>
  <c r="AE10" i="57"/>
  <c r="AE6" i="57"/>
  <c r="AE5" i="57"/>
  <c r="AC14" i="57"/>
  <c r="AB28" i="57"/>
  <c r="AA28" i="57"/>
  <c r="Z28" i="57"/>
  <c r="Y28" i="57"/>
  <c r="X28" i="57"/>
  <c r="W28" i="57"/>
  <c r="V28" i="57"/>
  <c r="U28" i="57"/>
  <c r="T28" i="57"/>
  <c r="S28" i="57"/>
  <c r="R28" i="57"/>
  <c r="Q28" i="57"/>
  <c r="P28" i="57"/>
  <c r="O28" i="57"/>
  <c r="N28" i="57"/>
  <c r="M28" i="57"/>
  <c r="L28" i="57"/>
  <c r="K28" i="57"/>
  <c r="J28" i="57"/>
  <c r="I28" i="57"/>
  <c r="H28" i="57"/>
  <c r="G28" i="57"/>
  <c r="AB27" i="57"/>
  <c r="AA27" i="57"/>
  <c r="Z27" i="57"/>
  <c r="Y27" i="57"/>
  <c r="X27" i="57"/>
  <c r="W27" i="57"/>
  <c r="V27" i="57"/>
  <c r="U27" i="57"/>
  <c r="T27" i="57"/>
  <c r="S27" i="57"/>
  <c r="R27" i="57"/>
  <c r="Q27" i="57"/>
  <c r="P27" i="57"/>
  <c r="O27" i="57"/>
  <c r="N27" i="57"/>
  <c r="M27" i="57"/>
  <c r="L27" i="57"/>
  <c r="K27" i="57"/>
  <c r="J27" i="57"/>
  <c r="I27" i="57"/>
  <c r="H27" i="57"/>
  <c r="G27" i="57"/>
  <c r="AC21" i="57"/>
  <c r="AB21" i="57"/>
  <c r="AA21" i="57"/>
  <c r="Z21" i="57"/>
  <c r="Y21" i="57"/>
  <c r="X21" i="57"/>
  <c r="W21" i="57"/>
  <c r="V21" i="57"/>
  <c r="U21" i="57"/>
  <c r="T21" i="57"/>
  <c r="S21" i="57"/>
  <c r="R21" i="57"/>
  <c r="Q21" i="57"/>
  <c r="P21" i="57"/>
  <c r="O21" i="57"/>
  <c r="N21" i="57"/>
  <c r="M21" i="57"/>
  <c r="L21" i="57"/>
  <c r="K21" i="57"/>
  <c r="J21" i="57"/>
  <c r="I21" i="57"/>
  <c r="H21" i="57"/>
  <c r="G21" i="57"/>
  <c r="F21" i="57"/>
  <c r="E21" i="57"/>
  <c r="D21" i="57"/>
  <c r="C21" i="57"/>
  <c r="B21" i="57"/>
  <c r="AC12" i="57"/>
  <c r="AB12" i="57"/>
  <c r="AA12" i="57"/>
  <c r="Z12" i="57"/>
  <c r="Y12" i="57"/>
  <c r="X12" i="57"/>
  <c r="W12" i="57"/>
  <c r="V12" i="57"/>
  <c r="U12" i="57"/>
  <c r="T12" i="57"/>
  <c r="S12" i="57"/>
  <c r="R12" i="57"/>
  <c r="Q12" i="57"/>
  <c r="P12" i="57"/>
  <c r="O12" i="57"/>
  <c r="N12" i="57"/>
  <c r="M12" i="57"/>
  <c r="L12" i="57"/>
  <c r="K12" i="57"/>
  <c r="J12" i="57"/>
  <c r="I12" i="57"/>
  <c r="H12" i="57"/>
  <c r="G12" i="57"/>
  <c r="F12" i="57"/>
  <c r="E12" i="57"/>
  <c r="D12" i="57"/>
  <c r="C12" i="57"/>
  <c r="B12" i="57"/>
  <c r="AC7" i="57"/>
  <c r="AB7" i="57"/>
  <c r="AA7" i="57"/>
  <c r="Z7" i="57"/>
  <c r="Y7" i="57"/>
  <c r="X7" i="57"/>
  <c r="W7" i="57"/>
  <c r="V7" i="57"/>
  <c r="U7" i="57"/>
  <c r="T7" i="57"/>
  <c r="S7" i="57"/>
  <c r="R7" i="57"/>
  <c r="Q7" i="57"/>
  <c r="P7" i="57"/>
  <c r="O7" i="57"/>
  <c r="N7" i="57"/>
  <c r="M7" i="57"/>
  <c r="L7" i="57"/>
  <c r="K7" i="57"/>
  <c r="J7" i="57"/>
  <c r="I7" i="57"/>
  <c r="H7" i="57"/>
  <c r="G7" i="57"/>
  <c r="F7" i="57"/>
  <c r="E7" i="57"/>
  <c r="D7" i="57"/>
  <c r="C7" i="57"/>
  <c r="B7" i="57"/>
  <c r="AC12" i="47"/>
  <c r="AC6" i="47"/>
  <c r="AC10" i="47" s="1"/>
  <c r="AC13" i="47" s="1"/>
  <c r="AC12" i="46"/>
  <c r="AC6" i="46"/>
  <c r="AC10" i="46" s="1"/>
  <c r="G15" i="55"/>
  <c r="F15" i="55"/>
  <c r="E15" i="55"/>
  <c r="D15" i="55"/>
  <c r="C15" i="55"/>
  <c r="AC13" i="46" l="1"/>
  <c r="AC15" i="46"/>
  <c r="AE7" i="57"/>
  <c r="AE12" i="57"/>
  <c r="AE23" i="57"/>
  <c r="AC17" i="47"/>
  <c r="AC16" i="47"/>
  <c r="AC15" i="47"/>
  <c r="AC17" i="46" l="1"/>
  <c r="AC16" i="46"/>
  <c r="AB14" i="57"/>
  <c r="AB23" i="57" l="1"/>
  <c r="H24" i="51" l="1"/>
  <c r="AA12" i="45" l="1"/>
</calcChain>
</file>

<file path=xl/sharedStrings.xml><?xml version="1.0" encoding="utf-8"?>
<sst xmlns="http://schemas.openxmlformats.org/spreadsheetml/2006/main" count="326" uniqueCount="155">
  <si>
    <t>Staff costs</t>
  </si>
  <si>
    <t>Other receivables</t>
  </si>
  <si>
    <t>Share capital</t>
  </si>
  <si>
    <t>Deferred tax</t>
  </si>
  <si>
    <t>Q1 2009</t>
  </si>
  <si>
    <t>Q3 2009</t>
  </si>
  <si>
    <t>Q2 2009</t>
  </si>
  <si>
    <t>Q4 2009</t>
  </si>
  <si>
    <t>FY 2009</t>
  </si>
  <si>
    <t>Q1 2010</t>
  </si>
  <si>
    <t>Tax percentage</t>
  </si>
  <si>
    <t>(DKKm)</t>
  </si>
  <si>
    <t>Revenue</t>
  </si>
  <si>
    <t>Direct costs</t>
  </si>
  <si>
    <t>Gross profit</t>
  </si>
  <si>
    <t>Other external expenses</t>
  </si>
  <si>
    <t>Operating profit before amortisation, depreciation and Special Items</t>
  </si>
  <si>
    <t>Profit before tax</t>
  </si>
  <si>
    <t>Tax on profit for the period</t>
  </si>
  <si>
    <t>Profit for the period</t>
  </si>
  <si>
    <t>Q2 2010</t>
  </si>
  <si>
    <t>Q3 2010</t>
  </si>
  <si>
    <t>Q4 2010</t>
  </si>
  <si>
    <t>FY 2010</t>
  </si>
  <si>
    <t>Q1 2011</t>
  </si>
  <si>
    <t>Q2 2011</t>
  </si>
  <si>
    <t>Q3 2011</t>
  </si>
  <si>
    <t>Q4 2011</t>
  </si>
  <si>
    <t>FY 2011</t>
  </si>
  <si>
    <t>Q1 2012</t>
  </si>
  <si>
    <t>Q2 2012</t>
  </si>
  <si>
    <t>Q3 2012</t>
  </si>
  <si>
    <t>Q4 2012</t>
  </si>
  <si>
    <t>FY 2012</t>
  </si>
  <si>
    <t>FY 2013</t>
  </si>
  <si>
    <t>Q1 2013</t>
  </si>
  <si>
    <t>Q2 2013</t>
  </si>
  <si>
    <t>Q3 2013</t>
  </si>
  <si>
    <t>Q4 2013</t>
  </si>
  <si>
    <t>Business units</t>
  </si>
  <si>
    <t>Intangibles</t>
  </si>
  <si>
    <t>Property, plant &amp; equipment</t>
  </si>
  <si>
    <t>Deferred tax assets</t>
  </si>
  <si>
    <t>Total non-current assets</t>
  </si>
  <si>
    <t>Assets held for sale</t>
  </si>
  <si>
    <t>Cash and cash equivalents</t>
  </si>
  <si>
    <t>Trade receivables</t>
  </si>
  <si>
    <t>Forwarding in progress</t>
  </si>
  <si>
    <t>Total current assets</t>
  </si>
  <si>
    <t>Total assets</t>
  </si>
  <si>
    <t>BALANCE SHEET,  ASSETS</t>
  </si>
  <si>
    <t>BALANCE SHEET, EQUITY AND LIABILITES</t>
  </si>
  <si>
    <t>Reserves</t>
  </si>
  <si>
    <t>DSV A/S shareholders' share of equity</t>
  </si>
  <si>
    <t>Non-controlling interests</t>
  </si>
  <si>
    <t>Total equity</t>
  </si>
  <si>
    <t>Pensions and similar obligations</t>
  </si>
  <si>
    <t>Provision</t>
  </si>
  <si>
    <t>Financial liabilities</t>
  </si>
  <si>
    <t>Total non-current liabilities</t>
  </si>
  <si>
    <t>Provisions</t>
  </si>
  <si>
    <t>Trade payables</t>
  </si>
  <si>
    <t>Other payables</t>
  </si>
  <si>
    <t>Corporation tax</t>
  </si>
  <si>
    <t>Total current liabilities</t>
  </si>
  <si>
    <t>Total liabilities</t>
  </si>
  <si>
    <t>Total equity and liabilities</t>
  </si>
  <si>
    <t>Adjustment, non-cash operating items etc.:</t>
  </si>
  <si>
    <t>Share based payments</t>
  </si>
  <si>
    <t>Change in provisions</t>
  </si>
  <si>
    <t>Cashflow from operating activities before special items, change in net working capital and tax</t>
  </si>
  <si>
    <t>Change in net working capital</t>
  </si>
  <si>
    <t>Special items</t>
  </si>
  <si>
    <t>Corporation tax, paid</t>
  </si>
  <si>
    <t>Acquisition of intangibles</t>
  </si>
  <si>
    <t>Sale of intangibles</t>
  </si>
  <si>
    <t>Acquisition of property, plant and equipment</t>
  </si>
  <si>
    <t>Sale of property, plant and equipment</t>
  </si>
  <si>
    <t>Acquisition of subsidiaries and activities</t>
  </si>
  <si>
    <t>Sale of subsidiaries and activities</t>
  </si>
  <si>
    <t>Change in other financial assets</t>
  </si>
  <si>
    <t>Cash flow from operating activities</t>
  </si>
  <si>
    <t>Cash flow from investing activities</t>
  </si>
  <si>
    <t>Free cash flow</t>
  </si>
  <si>
    <t>Other non-current liabilities incurred</t>
  </si>
  <si>
    <t>Repayment of loans and credits</t>
  </si>
  <si>
    <t>Other financial liabilites incurred</t>
  </si>
  <si>
    <t>Shareholders:</t>
  </si>
  <si>
    <t>Dividend distributed</t>
  </si>
  <si>
    <t>Sale of treasury shares, exercise of share options</t>
  </si>
  <si>
    <t>Other transactions with shareholders</t>
  </si>
  <si>
    <t>Cash flow from financing activities</t>
  </si>
  <si>
    <t>Cash flow for the year</t>
  </si>
  <si>
    <t>Cash and cash equivalents 1 January*</t>
  </si>
  <si>
    <t>Foreign currency translation adjustments</t>
  </si>
  <si>
    <t>Cash and cash equivalents 31 december*</t>
  </si>
  <si>
    <t>Statement of adjusted free cash flow</t>
  </si>
  <si>
    <t>Net acquisition of subsidiaries and activities</t>
  </si>
  <si>
    <t>Normlisation of working capital in subsidiaries and activities acquired</t>
  </si>
  <si>
    <t>Adjusted free cash flow</t>
  </si>
  <si>
    <t>Group P&amp;L</t>
  </si>
  <si>
    <t>Group BS</t>
  </si>
  <si>
    <t>Group CF</t>
  </si>
  <si>
    <t>Air &amp; Sea</t>
  </si>
  <si>
    <t>Road</t>
  </si>
  <si>
    <t>Solutions</t>
  </si>
  <si>
    <t>Group accounts</t>
  </si>
  <si>
    <t>Balance sheet, DSV Group</t>
  </si>
  <si>
    <t>Cash flow statement, DSV Group</t>
  </si>
  <si>
    <t>Profit and Loss statement, Solutions</t>
  </si>
  <si>
    <t>Profit and Loss statement, Air &amp; Sea</t>
  </si>
  <si>
    <t>Purchase of treasury shares</t>
  </si>
  <si>
    <t xml:space="preserve">Capital increase </t>
  </si>
  <si>
    <t>Liabilities relating to assets held for sale</t>
  </si>
  <si>
    <t>Net Working Capital</t>
  </si>
  <si>
    <t>EBIT before special items</t>
  </si>
  <si>
    <t>EBITDA before special items</t>
  </si>
  <si>
    <t xml:space="preserve">Amortisation and depreciation </t>
  </si>
  <si>
    <t>Amortisation and depreciation</t>
  </si>
  <si>
    <t>Blue collar costs (included in direct costs)</t>
  </si>
  <si>
    <t>Gross Margin, %</t>
  </si>
  <si>
    <t>Profit Margin, %</t>
  </si>
  <si>
    <t>Conversion Ratio, %</t>
  </si>
  <si>
    <t>Air &amp; Sea total</t>
  </si>
  <si>
    <t>Revenue, mDKK</t>
  </si>
  <si>
    <t>Gross profit, mDKK</t>
  </si>
  <si>
    <t>Air</t>
  </si>
  <si>
    <t>Gross profit mDKK</t>
  </si>
  <si>
    <t>Sea</t>
  </si>
  <si>
    <t>Air &amp; Sea - volume and GP details</t>
  </si>
  <si>
    <t>TEU</t>
  </si>
  <si>
    <t>Airfreight, ton</t>
  </si>
  <si>
    <t>Revenue/ton, DKK</t>
  </si>
  <si>
    <t>GP/ton, DKK</t>
  </si>
  <si>
    <t>Revenue/TEU, DKK</t>
  </si>
  <si>
    <t>GP/TEU, DKK</t>
  </si>
  <si>
    <r>
      <rPr>
        <sz val="8"/>
        <color rgb="FFFF0000"/>
        <rFont val="Arial"/>
        <family val="2"/>
      </rPr>
      <t>*</t>
    </r>
    <r>
      <rPr>
        <sz val="8"/>
        <rFont val="Arial"/>
        <family val="2"/>
      </rPr>
      <t>The cash flow statement cannot be directly derived from the balance sheet and income statement</t>
    </r>
  </si>
  <si>
    <t>Q1 2014</t>
  </si>
  <si>
    <t xml:space="preserve">Number of full time employees </t>
  </si>
  <si>
    <t>Q2 2014</t>
  </si>
  <si>
    <t>Financial income, received**</t>
  </si>
  <si>
    <t>Financial costs, paid**</t>
  </si>
  <si>
    <t>Q3 2014</t>
  </si>
  <si>
    <t>Q4 2014</t>
  </si>
  <si>
    <t>Special Items, net costs</t>
  </si>
  <si>
    <t>Financial costs, net costs</t>
  </si>
  <si>
    <t>.</t>
  </si>
  <si>
    <t>Growth, Air volume %</t>
  </si>
  <si>
    <t>Growth, Sea volume %</t>
  </si>
  <si>
    <t>Gross margin %</t>
  </si>
  <si>
    <t>Profit and loss statement,
DSV Group</t>
  </si>
  <si>
    <t>Profit and Loss statement, 
Road</t>
  </si>
  <si>
    <t>2014</t>
  </si>
  <si>
    <t>FY 2014</t>
  </si>
  <si>
    <t>Air &amp; Sea gross profit and volume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</si>
</sst>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_-;\-* #,##0_-;_-* &quot;-&quot;_-;_-@_-"/>
    <numFmt numFmtId="165" formatCode="_(* #,##0.00_);_(* \(#,##0.00\);_(* &quot;-&quot;??_);_(@_)"/>
    <numFmt numFmtId="166" formatCode="#,##0.0"/>
    <numFmt numFmtId="167" formatCode="_(* #,##0_);_(* \(#,##0\);_(* &quot;-&quot;??_);_(@_)"/>
    <numFmt numFmtId="168" formatCode="0.0%"/>
    <numFmt numFmtId="169" formatCode="_-* #,##0.0_-;\-* #,##0.0_-;_-* &quot;-&quot;??_-;_-@_-"/>
    <numFmt numFmtId="170" formatCode="0.0"/>
  </numFmts>
  <fonts count="26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color indexed="42"/>
      <name val="Arial"/>
      <family val="2"/>
    </font>
    <font>
      <sz val="8"/>
      <color rgb="FFFF0000"/>
      <name val="Arial"/>
      <family val="2"/>
    </font>
    <font>
      <b/>
      <sz val="25"/>
      <name val="Arial"/>
      <family val="2"/>
    </font>
    <font>
      <b/>
      <u/>
      <sz val="10"/>
      <color indexed="30"/>
      <name val="Frutiger-Light"/>
    </font>
    <font>
      <b/>
      <sz val="8"/>
      <color theme="0"/>
      <name val="Arial"/>
      <family val="2"/>
    </font>
    <font>
      <sz val="12"/>
      <name val="Arial"/>
      <family val="2"/>
    </font>
    <font>
      <sz val="16"/>
      <name val="Arial"/>
      <family val="2"/>
    </font>
    <font>
      <b/>
      <u/>
      <sz val="16"/>
      <color indexed="30"/>
      <name val="Frutiger-Light"/>
    </font>
    <font>
      <b/>
      <u/>
      <sz val="14"/>
      <color indexed="30"/>
      <name val="Frutiger-Light"/>
    </font>
    <font>
      <sz val="18"/>
      <name val="Arial"/>
      <family val="2"/>
    </font>
    <font>
      <b/>
      <u/>
      <sz val="18"/>
      <name val="Frutiger-Light"/>
    </font>
    <font>
      <b/>
      <u/>
      <sz val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u/>
      <sz val="14"/>
      <color theme="8"/>
      <name val="Frutiger-Light"/>
    </font>
    <font>
      <b/>
      <u/>
      <sz val="14"/>
      <color theme="6"/>
      <name val="Frutiger-Light"/>
    </font>
    <font>
      <b/>
      <u/>
      <sz val="14"/>
      <color theme="7" tint="-0.249977111117893"/>
      <name val="Frutiger-Light"/>
    </font>
    <font>
      <b/>
      <u/>
      <sz val="14"/>
      <color theme="3"/>
      <name val="Frutiger-Light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9" fontId="19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08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0" xfId="0" applyFont="1" applyAlignment="1"/>
    <xf numFmtId="0" fontId="7" fillId="2" borderId="0" xfId="0" applyFont="1" applyFill="1" applyAlignment="1">
      <alignment wrapText="1"/>
    </xf>
    <xf numFmtId="0" fontId="2" fillId="2" borderId="0" xfId="0" applyFont="1" applyFill="1" applyAlignment="1"/>
    <xf numFmtId="166" fontId="2" fillId="0" borderId="0" xfId="0" applyNumberFormat="1" applyFont="1"/>
    <xf numFmtId="0" fontId="2" fillId="0" borderId="0" xfId="0" applyFont="1" applyFill="1" applyAlignment="1"/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wrapText="1"/>
    </xf>
    <xf numFmtId="3" fontId="2" fillId="0" borderId="0" xfId="0" applyNumberFormat="1" applyFont="1" applyFill="1" applyBorder="1" applyAlignment="1">
      <alignment horizontal="right" wrapText="1"/>
    </xf>
    <xf numFmtId="0" fontId="2" fillId="0" borderId="0" xfId="0" applyFont="1" applyFill="1" applyBorder="1" applyAlignment="1"/>
    <xf numFmtId="0" fontId="2" fillId="0" borderId="0" xfId="0" applyFont="1" applyFill="1"/>
    <xf numFmtId="166" fontId="2" fillId="0" borderId="0" xfId="0" applyNumberFormat="1" applyFont="1" applyFill="1" applyBorder="1"/>
    <xf numFmtId="0" fontId="8" fillId="0" borderId="0" xfId="0" applyFont="1"/>
    <xf numFmtId="0" fontId="5" fillId="0" borderId="0" xfId="0" applyFont="1"/>
    <xf numFmtId="0" fontId="9" fillId="0" borderId="0" xfId="0" applyFont="1"/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3" fontId="2" fillId="0" borderId="0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3" fontId="5" fillId="0" borderId="1" xfId="0" applyNumberFormat="1" applyFont="1" applyBorder="1" applyAlignment="1">
      <alignment horizontal="right" vertical="center" wrapText="1"/>
    </xf>
    <xf numFmtId="3" fontId="2" fillId="0" borderId="0" xfId="0" applyNumberFormat="1" applyFont="1" applyFill="1" applyBorder="1" applyAlignment="1">
      <alignment horizontal="right" vertical="center" wrapText="1"/>
    </xf>
    <xf numFmtId="0" fontId="5" fillId="0" borderId="4" xfId="0" applyFont="1" applyBorder="1" applyAlignment="1">
      <alignment vertical="center" wrapText="1"/>
    </xf>
    <xf numFmtId="3" fontId="5" fillId="0" borderId="4" xfId="0" applyNumberFormat="1" applyFont="1" applyBorder="1" applyAlignment="1">
      <alignment horizontal="right" vertical="center" wrapText="1"/>
    </xf>
    <xf numFmtId="0" fontId="2" fillId="0" borderId="0" xfId="0" applyNumberFormat="1" applyFont="1" applyFill="1" applyAlignment="1">
      <alignment horizontal="right" vertical="center" wrapText="1"/>
    </xf>
    <xf numFmtId="3" fontId="2" fillId="0" borderId="3" xfId="0" applyNumberFormat="1" applyFont="1" applyBorder="1" applyAlignment="1">
      <alignment horizontal="right" vertical="center" wrapText="1"/>
    </xf>
    <xf numFmtId="0" fontId="2" fillId="0" borderId="0" xfId="0" applyNumberFormat="1" applyFont="1" applyFill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3" fontId="2" fillId="0" borderId="2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vertical="center" wrapText="1"/>
    </xf>
    <xf numFmtId="3" fontId="5" fillId="0" borderId="3" xfId="0" applyNumberFormat="1" applyFont="1" applyBorder="1" applyAlignment="1">
      <alignment horizontal="right" vertical="center" wrapText="1"/>
    </xf>
    <xf numFmtId="0" fontId="5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vertical="top" wrapText="1"/>
    </xf>
    <xf numFmtId="0" fontId="2" fillId="0" borderId="0" xfId="0" applyNumberFormat="1" applyFont="1"/>
    <xf numFmtId="0" fontId="2" fillId="0" borderId="0" xfId="0" applyFont="1" applyAlignment="1">
      <alignment horizontal="left" vertical="top" wrapText="1"/>
    </xf>
    <xf numFmtId="0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Fill="1" applyAlignment="1">
      <alignment wrapText="1"/>
    </xf>
    <xf numFmtId="3" fontId="2" fillId="0" borderId="0" xfId="0" applyNumberFormat="1" applyFont="1" applyFill="1"/>
    <xf numFmtId="3" fontId="2" fillId="0" borderId="0" xfId="1" applyNumberFormat="1" applyFont="1" applyFill="1" applyBorder="1" applyAlignment="1">
      <alignment horizontal="right" vertical="top" wrapText="1"/>
    </xf>
    <xf numFmtId="3" fontId="2" fillId="0" borderId="0" xfId="1" applyNumberFormat="1" applyFont="1" applyFill="1" applyBorder="1" applyAlignment="1">
      <alignment horizontal="right" wrapText="1"/>
    </xf>
    <xf numFmtId="3" fontId="2" fillId="0" borderId="0" xfId="0" applyNumberFormat="1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3" fontId="5" fillId="0" borderId="1" xfId="0" applyNumberFormat="1" applyFont="1" applyFill="1" applyBorder="1" applyAlignment="1">
      <alignment horizontal="right" wrapText="1"/>
    </xf>
    <xf numFmtId="0" fontId="5" fillId="0" borderId="1" xfId="0" applyFont="1" applyFill="1" applyBorder="1" applyAlignment="1">
      <alignment vertical="top" wrapText="1"/>
    </xf>
    <xf numFmtId="0" fontId="11" fillId="4" borderId="0" xfId="0" applyFont="1" applyFill="1" applyAlignment="1">
      <alignment horizontal="right" wrapText="1"/>
    </xf>
    <xf numFmtId="0" fontId="11" fillId="4" borderId="6" xfId="0" applyFont="1" applyFill="1" applyBorder="1" applyAlignment="1">
      <alignment horizontal="right" wrapText="1"/>
    </xf>
    <xf numFmtId="0" fontId="6" fillId="0" borderId="0" xfId="0" applyFont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 wrapText="1"/>
    </xf>
    <xf numFmtId="164" fontId="2" fillId="0" borderId="0" xfId="0" applyNumberFormat="1" applyFont="1"/>
    <xf numFmtId="0" fontId="2" fillId="0" borderId="0" xfId="0" applyFont="1" applyFill="1" applyBorder="1" applyAlignment="1">
      <alignment vertical="center" wrapText="1"/>
    </xf>
    <xf numFmtId="166" fontId="2" fillId="0" borderId="0" xfId="0" applyNumberFormat="1" applyFont="1" applyFill="1" applyBorder="1" applyAlignment="1">
      <alignment horizontal="right" vertical="top" wrapText="1"/>
    </xf>
    <xf numFmtId="166" fontId="2" fillId="0" borderId="0" xfId="0" applyNumberFormat="1" applyFont="1" applyFill="1" applyBorder="1" applyAlignment="1">
      <alignment horizontal="right" wrapText="1"/>
    </xf>
    <xf numFmtId="0" fontId="11" fillId="4" borderId="0" xfId="0" applyFont="1" applyFill="1" applyAlignment="1">
      <alignment horizontal="left" wrapText="1"/>
    </xf>
    <xf numFmtId="0" fontId="12" fillId="0" borderId="0" xfId="0" applyFont="1"/>
    <xf numFmtId="0" fontId="13" fillId="0" borderId="0" xfId="0" applyFont="1"/>
    <xf numFmtId="0" fontId="14" fillId="0" borderId="0" xfId="2" quotePrefix="1" applyFont="1"/>
    <xf numFmtId="0" fontId="4" fillId="0" borderId="0" xfId="0" applyFont="1"/>
    <xf numFmtId="0" fontId="15" fillId="0" borderId="0" xfId="2" applyFont="1"/>
    <xf numFmtId="0" fontId="16" fillId="0" borderId="0" xfId="0" applyFont="1"/>
    <xf numFmtId="0" fontId="17" fillId="0" borderId="0" xfId="2" quotePrefix="1" applyFont="1"/>
    <xf numFmtId="0" fontId="18" fillId="0" borderId="0" xfId="0" applyFont="1"/>
    <xf numFmtId="0" fontId="1" fillId="3" borderId="0" xfId="4" applyFill="1"/>
    <xf numFmtId="0" fontId="20" fillId="3" borderId="0" xfId="4" applyFont="1" applyFill="1"/>
    <xf numFmtId="0" fontId="1" fillId="3" borderId="0" xfId="4" applyFont="1" applyFill="1"/>
    <xf numFmtId="3" fontId="1" fillId="3" borderId="0" xfId="4" applyNumberFormat="1" applyFont="1" applyFill="1"/>
    <xf numFmtId="3" fontId="1" fillId="3" borderId="0" xfId="4" applyNumberFormat="1" applyFont="1" applyFill="1" applyBorder="1"/>
    <xf numFmtId="0" fontId="21" fillId="3" borderId="0" xfId="4" applyFont="1" applyFill="1"/>
    <xf numFmtId="167" fontId="1" fillId="3" borderId="0" xfId="4" applyNumberFormat="1" applyFill="1"/>
    <xf numFmtId="0" fontId="10" fillId="0" borderId="0" xfId="2" quotePrefix="1"/>
    <xf numFmtId="0" fontId="5" fillId="3" borderId="0" xfId="4" applyFont="1" applyFill="1"/>
    <xf numFmtId="3" fontId="2" fillId="3" borderId="0" xfId="4" applyNumberFormat="1" applyFont="1" applyFill="1"/>
    <xf numFmtId="3" fontId="2" fillId="3" borderId="0" xfId="4" applyNumberFormat="1" applyFont="1" applyFill="1" applyBorder="1"/>
    <xf numFmtId="3" fontId="5" fillId="3" borderId="0" xfId="4" applyNumberFormat="1" applyFont="1" applyFill="1" applyBorder="1"/>
    <xf numFmtId="0" fontId="2" fillId="3" borderId="0" xfId="4" applyFont="1" applyFill="1"/>
    <xf numFmtId="0" fontId="6" fillId="3" borderId="0" xfId="4" applyFont="1" applyFill="1"/>
    <xf numFmtId="167" fontId="2" fillId="3" borderId="0" xfId="6" applyNumberFormat="1" applyFont="1" applyFill="1"/>
    <xf numFmtId="167" fontId="2" fillId="3" borderId="0" xfId="6" applyNumberFormat="1" applyFont="1" applyFill="1" applyBorder="1"/>
    <xf numFmtId="0" fontId="6" fillId="3" borderId="0" xfId="4" applyFont="1" applyFill="1" applyBorder="1"/>
    <xf numFmtId="167" fontId="5" fillId="0" borderId="1" xfId="1" applyNumberFormat="1" applyFont="1" applyFill="1" applyBorder="1" applyAlignment="1">
      <alignment horizontal="right" vertical="center" wrapText="1"/>
    </xf>
    <xf numFmtId="165" fontId="2" fillId="0" borderId="0" xfId="1" applyFont="1" applyFill="1" applyBorder="1" applyAlignment="1">
      <alignment horizontal="right" vertical="center" wrapText="1"/>
    </xf>
    <xf numFmtId="167" fontId="2" fillId="0" borderId="0" xfId="1" applyNumberFormat="1" applyFont="1" applyFill="1" applyAlignment="1">
      <alignment horizontal="right" vertical="center" wrapText="1"/>
    </xf>
    <xf numFmtId="167" fontId="5" fillId="0" borderId="0" xfId="1" applyNumberFormat="1" applyFont="1" applyFill="1" applyBorder="1" applyAlignment="1">
      <alignment horizontal="right" vertical="center" wrapText="1"/>
    </xf>
    <xf numFmtId="167" fontId="2" fillId="0" borderId="2" xfId="1" applyNumberFormat="1" applyFont="1" applyFill="1" applyBorder="1" applyAlignment="1">
      <alignment horizontal="right" vertical="center" wrapText="1"/>
    </xf>
    <xf numFmtId="167" fontId="5" fillId="0" borderId="3" xfId="1" applyNumberFormat="1" applyFont="1" applyFill="1" applyBorder="1" applyAlignment="1">
      <alignment horizontal="right" vertical="center" wrapText="1"/>
    </xf>
    <xf numFmtId="167" fontId="5" fillId="0" borderId="4" xfId="1" applyNumberFormat="1" applyFont="1" applyFill="1" applyBorder="1" applyAlignment="1">
      <alignment horizontal="right" vertical="center" wrapText="1"/>
    </xf>
    <xf numFmtId="167" fontId="2" fillId="0" borderId="3" xfId="1" applyNumberFormat="1" applyFont="1" applyFill="1" applyBorder="1" applyAlignment="1">
      <alignment horizontal="right" vertical="center" wrapText="1"/>
    </xf>
    <xf numFmtId="167" fontId="2" fillId="0" borderId="0" xfId="1" applyNumberFormat="1" applyFont="1" applyFill="1" applyBorder="1" applyAlignment="1">
      <alignment horizontal="right" vertical="center" wrapText="1"/>
    </xf>
    <xf numFmtId="167" fontId="1" fillId="0" borderId="0" xfId="1" applyNumberFormat="1" applyFont="1" applyFill="1" applyAlignment="1">
      <alignment vertical="center"/>
    </xf>
    <xf numFmtId="167" fontId="1" fillId="0" borderId="0" xfId="1" applyNumberFormat="1" applyFont="1" applyFill="1" applyBorder="1" applyAlignment="1">
      <alignment vertical="center"/>
    </xf>
    <xf numFmtId="167" fontId="5" fillId="0" borderId="9" xfId="1" applyNumberFormat="1" applyFont="1" applyFill="1" applyBorder="1" applyAlignment="1">
      <alignment horizontal="right" vertical="center" wrapText="1"/>
    </xf>
    <xf numFmtId="165" fontId="2" fillId="0" borderId="0" xfId="1" applyFont="1" applyFill="1" applyBorder="1" applyAlignment="1">
      <alignment horizontal="right" vertical="top" wrapText="1"/>
    </xf>
    <xf numFmtId="165" fontId="2" fillId="0" borderId="0" xfId="1" applyFont="1" applyAlignment="1">
      <alignment horizontal="right" vertical="center" wrapText="1"/>
    </xf>
    <xf numFmtId="167" fontId="2" fillId="0" borderId="0" xfId="1" applyNumberFormat="1" applyFont="1" applyFill="1" applyBorder="1" applyAlignment="1">
      <alignment horizontal="right" vertical="top" wrapText="1"/>
    </xf>
    <xf numFmtId="167" fontId="2" fillId="0" borderId="0" xfId="1" applyNumberFormat="1" applyFont="1" applyFill="1" applyBorder="1" applyAlignment="1">
      <alignment horizontal="right" wrapText="1"/>
    </xf>
    <xf numFmtId="167" fontId="5" fillId="0" borderId="1" xfId="1" applyNumberFormat="1" applyFont="1" applyFill="1" applyBorder="1" applyAlignment="1">
      <alignment horizontal="right" wrapText="1"/>
    </xf>
    <xf numFmtId="14" fontId="11" fillId="4" borderId="0" xfId="0" applyNumberFormat="1" applyFont="1" applyFill="1" applyAlignment="1">
      <alignment horizontal="right" wrapText="1"/>
    </xf>
    <xf numFmtId="167" fontId="2" fillId="0" borderId="0" xfId="1" applyNumberFormat="1" applyFont="1"/>
    <xf numFmtId="167" fontId="2" fillId="0" borderId="0" xfId="1" applyNumberFormat="1" applyFont="1" applyFill="1"/>
    <xf numFmtId="167" fontId="2" fillId="0" borderId="0" xfId="1" applyNumberFormat="1" applyFont="1" applyFill="1" applyBorder="1"/>
    <xf numFmtId="0" fontId="2" fillId="0" borderId="3" xfId="0" applyFont="1" applyBorder="1"/>
    <xf numFmtId="0" fontId="5" fillId="0" borderId="1" xfId="0" applyFont="1" applyBorder="1"/>
    <xf numFmtId="0" fontId="5" fillId="0" borderId="3" xfId="0" applyFont="1" applyBorder="1"/>
    <xf numFmtId="3" fontId="5" fillId="0" borderId="1" xfId="0" applyNumberFormat="1" applyFont="1" applyBorder="1"/>
    <xf numFmtId="0" fontId="1" fillId="0" borderId="0" xfId="0" applyFont="1"/>
    <xf numFmtId="169" fontId="2" fillId="0" borderId="0" xfId="0" applyNumberFormat="1" applyFont="1" applyFill="1" applyBorder="1"/>
    <xf numFmtId="3" fontId="2" fillId="0" borderId="0" xfId="0" applyNumberFormat="1" applyFont="1" applyFill="1" applyBorder="1"/>
    <xf numFmtId="167" fontId="2" fillId="0" borderId="0" xfId="0" applyNumberFormat="1" applyFont="1" applyFill="1"/>
    <xf numFmtId="167" fontId="2" fillId="0" borderId="0" xfId="0" applyNumberFormat="1" applyFont="1"/>
    <xf numFmtId="169" fontId="2" fillId="0" borderId="0" xfId="0" applyNumberFormat="1" applyFont="1"/>
    <xf numFmtId="166" fontId="2" fillId="3" borderId="0" xfId="4" applyNumberFormat="1" applyFont="1" applyFill="1"/>
    <xf numFmtId="166" fontId="6" fillId="3" borderId="0" xfId="5" applyNumberFormat="1" applyFont="1" applyFill="1"/>
    <xf numFmtId="166" fontId="6" fillId="3" borderId="0" xfId="5" applyNumberFormat="1" applyFont="1" applyFill="1" applyBorder="1"/>
    <xf numFmtId="14" fontId="11" fillId="4" borderId="0" xfId="0" quotePrefix="1" applyNumberFormat="1" applyFont="1" applyFill="1" applyAlignment="1">
      <alignment horizontal="right" wrapText="1"/>
    </xf>
    <xf numFmtId="0" fontId="22" fillId="0" borderId="0" xfId="2" applyFont="1"/>
    <xf numFmtId="0" fontId="23" fillId="0" borderId="0" xfId="2" applyFont="1"/>
    <xf numFmtId="0" fontId="24" fillId="0" borderId="0" xfId="2" applyFont="1"/>
    <xf numFmtId="0" fontId="25" fillId="0" borderId="0" xfId="2" quotePrefix="1" applyFont="1"/>
    <xf numFmtId="0" fontId="6" fillId="0" borderId="0" xfId="0" applyFont="1" applyFill="1" applyBorder="1" applyAlignment="1">
      <alignment vertical="top" wrapText="1"/>
    </xf>
    <xf numFmtId="166" fontId="6" fillId="0" borderId="0" xfId="0" applyNumberFormat="1" applyFont="1" applyFill="1" applyBorder="1" applyAlignment="1">
      <alignment horizontal="right" vertical="top" wrapText="1"/>
    </xf>
    <xf numFmtId="166" fontId="6" fillId="0" borderId="0" xfId="0" applyNumberFormat="1" applyFont="1" applyFill="1" applyBorder="1" applyAlignment="1">
      <alignment horizontal="right" wrapText="1"/>
    </xf>
    <xf numFmtId="0" fontId="6" fillId="0" borderId="0" xfId="0" applyFont="1"/>
    <xf numFmtId="169" fontId="6" fillId="0" borderId="0" xfId="0" applyNumberFormat="1" applyFont="1"/>
    <xf numFmtId="3" fontId="6" fillId="0" borderId="0" xfId="0" applyNumberFormat="1" applyFont="1" applyFill="1" applyBorder="1" applyAlignment="1">
      <alignment horizontal="right" vertical="top" wrapText="1"/>
    </xf>
    <xf numFmtId="3" fontId="6" fillId="0" borderId="0" xfId="0" applyNumberFormat="1" applyFont="1" applyFill="1" applyBorder="1" applyAlignment="1">
      <alignment horizontal="right" wrapText="1"/>
    </xf>
    <xf numFmtId="3" fontId="1" fillId="3" borderId="0" xfId="4" applyNumberFormat="1" applyFont="1" applyFill="1" applyBorder="1" applyAlignment="1"/>
    <xf numFmtId="0" fontId="1" fillId="3" borderId="0" xfId="4" applyFill="1" applyBorder="1" applyAlignment="1"/>
    <xf numFmtId="0" fontId="1" fillId="3" borderId="0" xfId="4" applyFill="1" applyAlignment="1"/>
    <xf numFmtId="3" fontId="2" fillId="3" borderId="0" xfId="4" applyNumberFormat="1" applyFont="1" applyFill="1" applyBorder="1" applyAlignment="1"/>
    <xf numFmtId="0" fontId="2" fillId="3" borderId="0" xfId="4" applyFont="1" applyFill="1" applyBorder="1" applyAlignment="1"/>
    <xf numFmtId="0" fontId="2" fillId="3" borderId="0" xfId="4" applyFont="1" applyFill="1" applyAlignment="1"/>
    <xf numFmtId="167" fontId="2" fillId="3" borderId="0" xfId="1" applyNumberFormat="1" applyFont="1" applyFill="1" applyBorder="1" applyAlignment="1"/>
    <xf numFmtId="166" fontId="6" fillId="3" borderId="0" xfId="5" applyNumberFormat="1" applyFont="1" applyFill="1" applyBorder="1" applyAlignment="1"/>
    <xf numFmtId="166" fontId="6" fillId="3" borderId="0" xfId="5" applyNumberFormat="1" applyFont="1" applyFill="1" applyAlignment="1"/>
    <xf numFmtId="3" fontId="5" fillId="3" borderId="0" xfId="4" applyNumberFormat="1" applyFont="1" applyFill="1" applyBorder="1" applyAlignment="1"/>
    <xf numFmtId="3" fontId="5" fillId="3" borderId="0" xfId="4" applyNumberFormat="1" applyFont="1" applyFill="1" applyAlignment="1"/>
    <xf numFmtId="0" fontId="6" fillId="3" borderId="0" xfId="4" applyFont="1" applyFill="1" applyBorder="1" applyAlignment="1"/>
    <xf numFmtId="0" fontId="6" fillId="3" borderId="0" xfId="4" applyFont="1" applyFill="1" applyAlignment="1"/>
    <xf numFmtId="3" fontId="2" fillId="3" borderId="0" xfId="4" applyNumberFormat="1" applyFont="1" applyFill="1" applyAlignment="1"/>
    <xf numFmtId="170" fontId="6" fillId="3" borderId="0" xfId="4" applyNumberFormat="1" applyFont="1" applyFill="1" applyAlignment="1"/>
    <xf numFmtId="170" fontId="6" fillId="3" borderId="0" xfId="5" applyNumberFormat="1" applyFont="1" applyFill="1" applyAlignment="1"/>
    <xf numFmtId="167" fontId="2" fillId="5" borderId="7" xfId="1" applyNumberFormat="1" applyFont="1" applyFill="1" applyBorder="1" applyAlignment="1">
      <alignment horizontal="right" wrapText="1"/>
    </xf>
    <xf numFmtId="167" fontId="5" fillId="5" borderId="5" xfId="1" applyNumberFormat="1" applyFont="1" applyFill="1" applyBorder="1" applyAlignment="1">
      <alignment horizontal="right" wrapText="1"/>
    </xf>
    <xf numFmtId="167" fontId="2" fillId="5" borderId="7" xfId="1" applyNumberFormat="1" applyFont="1" applyFill="1" applyBorder="1" applyAlignment="1">
      <alignment horizontal="right" vertical="top" wrapText="1"/>
    </xf>
    <xf numFmtId="0" fontId="2" fillId="5" borderId="7" xfId="0" applyFont="1" applyFill="1" applyBorder="1"/>
    <xf numFmtId="166" fontId="2" fillId="5" borderId="7" xfId="0" applyNumberFormat="1" applyFont="1" applyFill="1" applyBorder="1"/>
    <xf numFmtId="3" fontId="2" fillId="5" borderId="8" xfId="0" applyNumberFormat="1" applyFont="1" applyFill="1" applyBorder="1"/>
    <xf numFmtId="3" fontId="2" fillId="5" borderId="0" xfId="0" applyNumberFormat="1" applyFont="1" applyFill="1" applyAlignment="1">
      <alignment horizontal="right" vertical="center" wrapText="1"/>
    </xf>
    <xf numFmtId="3" fontId="2" fillId="5" borderId="0" xfId="0" applyNumberFormat="1" applyFont="1" applyFill="1" applyBorder="1" applyAlignment="1">
      <alignment horizontal="right" vertical="center" wrapText="1"/>
    </xf>
    <xf numFmtId="3" fontId="5" fillId="5" borderId="1" xfId="0" applyNumberFormat="1" applyFont="1" applyFill="1" applyBorder="1" applyAlignment="1">
      <alignment horizontal="right" vertical="center" wrapText="1"/>
    </xf>
    <xf numFmtId="0" fontId="2" fillId="5" borderId="0" xfId="0" applyFont="1" applyFill="1"/>
    <xf numFmtId="3" fontId="5" fillId="5" borderId="4" xfId="0" applyNumberFormat="1" applyFont="1" applyFill="1" applyBorder="1" applyAlignment="1">
      <alignment horizontal="right" vertical="center" wrapText="1"/>
    </xf>
    <xf numFmtId="3" fontId="2" fillId="5" borderId="3" xfId="0" applyNumberFormat="1" applyFont="1" applyFill="1" applyBorder="1" applyAlignment="1">
      <alignment horizontal="right" vertical="center" wrapText="1"/>
    </xf>
    <xf numFmtId="165" fontId="2" fillId="5" borderId="0" xfId="1" applyFont="1" applyFill="1" applyAlignment="1">
      <alignment horizontal="right" vertical="center" wrapText="1"/>
    </xf>
    <xf numFmtId="3" fontId="2" fillId="5" borderId="2" xfId="0" applyNumberFormat="1" applyFont="1" applyFill="1" applyBorder="1" applyAlignment="1">
      <alignment horizontal="right" vertical="center" wrapText="1"/>
    </xf>
    <xf numFmtId="3" fontId="5" fillId="5" borderId="3" xfId="0" applyNumberFormat="1" applyFont="1" applyFill="1" applyBorder="1" applyAlignment="1">
      <alignment horizontal="right" vertical="center" wrapText="1"/>
    </xf>
    <xf numFmtId="167" fontId="2" fillId="5" borderId="0" xfId="1" applyNumberFormat="1" applyFont="1" applyFill="1" applyAlignment="1">
      <alignment horizontal="right" vertical="center" wrapText="1"/>
    </xf>
    <xf numFmtId="167" fontId="5" fillId="5" borderId="1" xfId="1" applyNumberFormat="1" applyFont="1" applyFill="1" applyBorder="1" applyAlignment="1">
      <alignment horizontal="right" vertical="center" wrapText="1"/>
    </xf>
    <xf numFmtId="167" fontId="5" fillId="5" borderId="0" xfId="1" applyNumberFormat="1" applyFont="1" applyFill="1" applyBorder="1" applyAlignment="1">
      <alignment horizontal="right" vertical="center" wrapText="1"/>
    </xf>
    <xf numFmtId="167" fontId="2" fillId="5" borderId="2" xfId="1" applyNumberFormat="1" applyFont="1" applyFill="1" applyBorder="1" applyAlignment="1">
      <alignment horizontal="right" vertical="center" wrapText="1"/>
    </xf>
    <xf numFmtId="167" fontId="5" fillId="5" borderId="3" xfId="1" applyNumberFormat="1" applyFont="1" applyFill="1" applyBorder="1" applyAlignment="1">
      <alignment horizontal="right" vertical="center" wrapText="1"/>
    </xf>
    <xf numFmtId="167" fontId="5" fillId="5" borderId="4" xfId="1" applyNumberFormat="1" applyFont="1" applyFill="1" applyBorder="1" applyAlignment="1">
      <alignment horizontal="right" vertical="center" wrapText="1"/>
    </xf>
    <xf numFmtId="167" fontId="2" fillId="5" borderId="3" xfId="1" applyNumberFormat="1" applyFont="1" applyFill="1" applyBorder="1" applyAlignment="1">
      <alignment horizontal="right" vertical="center" wrapText="1"/>
    </xf>
    <xf numFmtId="167" fontId="2" fillId="5" borderId="0" xfId="1" applyNumberFormat="1" applyFont="1" applyFill="1" applyBorder="1" applyAlignment="1">
      <alignment horizontal="right" vertical="center" wrapText="1"/>
    </xf>
    <xf numFmtId="167" fontId="1" fillId="5" borderId="0" xfId="1" applyNumberFormat="1" applyFont="1" applyFill="1" applyAlignment="1">
      <alignment vertical="center"/>
    </xf>
    <xf numFmtId="167" fontId="1" fillId="5" borderId="0" xfId="1" applyNumberFormat="1" applyFont="1" applyFill="1" applyBorder="1" applyAlignment="1">
      <alignment vertical="center"/>
    </xf>
    <xf numFmtId="167" fontId="5" fillId="5" borderId="9" xfId="1" applyNumberFormat="1" applyFont="1" applyFill="1" applyBorder="1" applyAlignment="1">
      <alignment horizontal="right" vertical="center" wrapText="1"/>
    </xf>
    <xf numFmtId="0" fontId="11" fillId="4" borderId="0" xfId="0" applyFont="1" applyFill="1" applyBorder="1" applyAlignment="1">
      <alignment horizontal="right" wrapText="1"/>
    </xf>
    <xf numFmtId="0" fontId="11" fillId="4" borderId="0" xfId="0" applyFont="1" applyFill="1" applyBorder="1" applyAlignment="1">
      <alignment horizontal="center" wrapText="1"/>
    </xf>
    <xf numFmtId="3" fontId="2" fillId="5" borderId="7" xfId="0" applyNumberFormat="1" applyFont="1" applyFill="1" applyBorder="1" applyAlignment="1">
      <alignment horizontal="right" wrapText="1"/>
    </xf>
    <xf numFmtId="3" fontId="2" fillId="5" borderId="7" xfId="1" applyNumberFormat="1" applyFont="1" applyFill="1" applyBorder="1" applyAlignment="1">
      <alignment horizontal="right" vertical="top" wrapText="1"/>
    </xf>
    <xf numFmtId="3" fontId="5" fillId="5" borderId="5" xfId="0" applyNumberFormat="1" applyFont="1" applyFill="1" applyBorder="1" applyAlignment="1">
      <alignment horizontal="right" wrapText="1"/>
    </xf>
    <xf numFmtId="3" fontId="2" fillId="5" borderId="7" xfId="0" applyNumberFormat="1" applyFont="1" applyFill="1" applyBorder="1" applyAlignment="1">
      <alignment horizontal="right" vertical="top" wrapText="1"/>
    </xf>
    <xf numFmtId="166" fontId="2" fillId="5" borderId="7" xfId="0" applyNumberFormat="1" applyFont="1" applyFill="1" applyBorder="1" applyAlignment="1">
      <alignment horizontal="right" vertical="top" wrapText="1"/>
    </xf>
    <xf numFmtId="3" fontId="2" fillId="5" borderId="8" xfId="0" applyNumberFormat="1" applyFont="1" applyFill="1" applyBorder="1" applyAlignment="1">
      <alignment horizontal="right" vertical="top" wrapText="1"/>
    </xf>
    <xf numFmtId="3" fontId="2" fillId="5" borderId="0" xfId="0" applyNumberFormat="1" applyFont="1" applyFill="1" applyBorder="1" applyAlignment="1">
      <alignment horizontal="right" wrapText="1"/>
    </xf>
    <xf numFmtId="3" fontId="5" fillId="5" borderId="0" xfId="1" applyNumberFormat="1" applyFont="1" applyFill="1" applyBorder="1" applyAlignment="1">
      <alignment horizontal="right" wrapText="1"/>
    </xf>
    <xf numFmtId="166" fontId="6" fillId="5" borderId="0" xfId="3" applyNumberFormat="1" applyFont="1" applyFill="1" applyBorder="1" applyAlignment="1">
      <alignment horizontal="right" wrapText="1"/>
    </xf>
    <xf numFmtId="3" fontId="5" fillId="5" borderId="0" xfId="0" applyNumberFormat="1" applyFont="1" applyFill="1" applyBorder="1" applyAlignment="1">
      <alignment horizontal="right" wrapText="1"/>
    </xf>
    <xf numFmtId="166" fontId="2" fillId="5" borderId="0" xfId="0" applyNumberFormat="1" applyFont="1" applyFill="1" applyBorder="1" applyAlignment="1">
      <alignment horizontal="right" wrapText="1"/>
    </xf>
    <xf numFmtId="3" fontId="2" fillId="5" borderId="0" xfId="1" applyNumberFormat="1" applyFont="1" applyFill="1" applyBorder="1" applyAlignment="1">
      <alignment horizontal="right" wrapText="1"/>
    </xf>
    <xf numFmtId="168" fontId="6" fillId="5" borderId="0" xfId="3" applyNumberFormat="1" applyFont="1" applyFill="1" applyBorder="1" applyAlignment="1">
      <alignment horizontal="right" wrapText="1"/>
    </xf>
    <xf numFmtId="3" fontId="6" fillId="5" borderId="0" xfId="0" applyNumberFormat="1" applyFont="1" applyFill="1" applyBorder="1" applyAlignment="1">
      <alignment horizontal="right" wrapText="1"/>
    </xf>
    <xf numFmtId="170" fontId="6" fillId="5" borderId="0" xfId="3" applyNumberFormat="1" applyFont="1" applyFill="1" applyBorder="1" applyAlignment="1">
      <alignment horizontal="right" wrapText="1"/>
    </xf>
    <xf numFmtId="166" fontId="6" fillId="5" borderId="7" xfId="0" applyNumberFormat="1" applyFont="1" applyFill="1" applyBorder="1" applyAlignment="1">
      <alignment horizontal="right" vertical="top" wrapText="1"/>
    </xf>
    <xf numFmtId="167" fontId="2" fillId="3" borderId="0" xfId="1" applyNumberFormat="1" applyFont="1" applyFill="1"/>
    <xf numFmtId="3" fontId="6" fillId="5" borderId="8" xfId="0" applyNumberFormat="1" applyFont="1" applyFill="1" applyBorder="1" applyAlignment="1">
      <alignment horizontal="right" vertical="top" wrapText="1"/>
    </xf>
    <xf numFmtId="167" fontId="2" fillId="3" borderId="0" xfId="1" applyNumberFormat="1" applyFont="1" applyFill="1" applyAlignment="1">
      <alignment horizontal="right" vertical="center" wrapText="1"/>
    </xf>
    <xf numFmtId="0" fontId="2" fillId="3" borderId="0" xfId="0" applyFont="1" applyFill="1" applyAlignment="1">
      <alignment vertical="center" wrapText="1"/>
    </xf>
    <xf numFmtId="3" fontId="2" fillId="3" borderId="0" xfId="0" applyNumberFormat="1" applyFont="1" applyFill="1"/>
    <xf numFmtId="167" fontId="5" fillId="5" borderId="0" xfId="1" applyNumberFormat="1" applyFont="1" applyFill="1" applyBorder="1" applyAlignment="1">
      <alignment horizontal="right" wrapText="1"/>
    </xf>
    <xf numFmtId="167" fontId="5" fillId="3" borderId="0" xfId="1" applyNumberFormat="1" applyFont="1" applyFill="1" applyBorder="1" applyAlignment="1"/>
    <xf numFmtId="167" fontId="5" fillId="3" borderId="0" xfId="1" applyNumberFormat="1" applyFont="1" applyFill="1" applyAlignment="1"/>
    <xf numFmtId="0" fontId="3" fillId="0" borderId="0" xfId="0" applyFont="1" applyFill="1" applyAlignment="1">
      <alignment horizontal="left" wrapText="1"/>
    </xf>
  </cellXfs>
  <cellStyles count="7">
    <cellStyle name="Comma" xfId="1" builtinId="3"/>
    <cellStyle name="Comma 2" xfId="6"/>
    <cellStyle name="Hyperlink" xfId="2" builtinId="8"/>
    <cellStyle name="Normal" xfId="0" builtinId="0"/>
    <cellStyle name="Normal 2" xfId="4"/>
    <cellStyle name="Percent" xfId="3" builtinId="5"/>
    <cellStyle name="Percent 2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D1E5"/>
      <rgbColor rgb="00DBDFED"/>
      <rgbColor rgb="00FF0000"/>
      <rgbColor rgb="0000FF00"/>
      <rgbColor rgb="000000FF"/>
      <rgbColor rgb="00FFFF00"/>
      <rgbColor rgb="00FF00FF"/>
      <rgbColor rgb="0000FFFF"/>
      <rgbColor rgb="00F0F1F7"/>
      <rgbColor rgb="00008000"/>
      <rgbColor rgb="00B9B9D2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B9B9D2"/>
      <rgbColor rgb="000000FF"/>
      <rgbColor rgb="0000CCFF"/>
      <rgbColor rgb="00CCFFFF"/>
      <rgbColor rgb="00FFFFFF"/>
      <rgbColor rgb="00FFFF99"/>
      <rgbColor rgb="00002664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2664"/>
      <rgbColor rgb="00339966"/>
      <rgbColor rgb="00003300"/>
      <rgbColor rgb="00333300"/>
      <rgbColor rgb="00993300"/>
      <rgbColor rgb="00993366"/>
      <rgbColor rgb="00E0E1EC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Menu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Menu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Menu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Menu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Menu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Menu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#Menu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57150</xdr:rowOff>
    </xdr:from>
    <xdr:to>
      <xdr:col>4</xdr:col>
      <xdr:colOff>990600</xdr:colOff>
      <xdr:row>6</xdr:row>
      <xdr:rowOff>123071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219075"/>
          <a:ext cx="3838575" cy="11327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295275</xdr:colOff>
      <xdr:row>0</xdr:row>
      <xdr:rowOff>85725</xdr:rowOff>
    </xdr:from>
    <xdr:to>
      <xdr:col>30</xdr:col>
      <xdr:colOff>524913</xdr:colOff>
      <xdr:row>0</xdr:row>
      <xdr:rowOff>333375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0" y="85725"/>
          <a:ext cx="839238" cy="2476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209550</xdr:colOff>
      <xdr:row>0</xdr:row>
      <xdr:rowOff>47625</xdr:rowOff>
    </xdr:from>
    <xdr:to>
      <xdr:col>7</xdr:col>
      <xdr:colOff>534438</xdr:colOff>
      <xdr:row>2</xdr:row>
      <xdr:rowOff>76200</xdr:rowOff>
    </xdr:to>
    <xdr:pic>
      <xdr:nvPicPr>
        <xdr:cNvPr id="3" name="Picture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8875" y="47625"/>
          <a:ext cx="839238" cy="2476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219075</xdr:colOff>
      <xdr:row>0</xdr:row>
      <xdr:rowOff>57150</xdr:rowOff>
    </xdr:from>
    <xdr:to>
      <xdr:col>7</xdr:col>
      <xdr:colOff>543963</xdr:colOff>
      <xdr:row>2</xdr:row>
      <xdr:rowOff>85725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0125" y="57150"/>
          <a:ext cx="839238" cy="2476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285750</xdr:colOff>
      <xdr:row>0</xdr:row>
      <xdr:rowOff>171450</xdr:rowOff>
    </xdr:from>
    <xdr:to>
      <xdr:col>30</xdr:col>
      <xdr:colOff>515388</xdr:colOff>
      <xdr:row>1</xdr:row>
      <xdr:rowOff>19050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72300" y="171450"/>
          <a:ext cx="839238" cy="2476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333375</xdr:colOff>
      <xdr:row>0</xdr:row>
      <xdr:rowOff>57150</xdr:rowOff>
    </xdr:from>
    <xdr:to>
      <xdr:col>30</xdr:col>
      <xdr:colOff>563013</xdr:colOff>
      <xdr:row>0</xdr:row>
      <xdr:rowOff>304800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77100" y="57150"/>
          <a:ext cx="839238" cy="2476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285750</xdr:colOff>
      <xdr:row>0</xdr:row>
      <xdr:rowOff>171450</xdr:rowOff>
    </xdr:from>
    <xdr:to>
      <xdr:col>30</xdr:col>
      <xdr:colOff>515388</xdr:colOff>
      <xdr:row>0</xdr:row>
      <xdr:rowOff>419100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72300" y="171450"/>
          <a:ext cx="839238" cy="2476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295275</xdr:colOff>
      <xdr:row>0</xdr:row>
      <xdr:rowOff>161925</xdr:rowOff>
    </xdr:from>
    <xdr:to>
      <xdr:col>30</xdr:col>
      <xdr:colOff>524913</xdr:colOff>
      <xdr:row>1</xdr:row>
      <xdr:rowOff>9525</xdr:rowOff>
    </xdr:to>
    <xdr:pic>
      <xdr:nvPicPr>
        <xdr:cNvPr id="3" name="Picture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8975" y="161925"/>
          <a:ext cx="839238" cy="2476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v.com\corp\M&#229;neds-Kvartalsregnskab%202001\2001-08%20August\Rapportering%20til%20ledelse\PLBS%203107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 ACT"/>
      <sheetName val="BS ACT"/>
      <sheetName val="PL NEXP"/>
      <sheetName val="BS NEXP"/>
      <sheetName val="NB2001-PL"/>
      <sheetName val="NB2001-BS"/>
      <sheetName val="ACT2001-PL"/>
      <sheetName val="ACT2001-B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B2" t="str">
            <v>Oktober-December</v>
          </cell>
          <cell r="C2" t="str">
            <v>Januar</v>
          </cell>
          <cell r="D2" t="str">
            <v>Februar</v>
          </cell>
          <cell r="E2" t="str">
            <v>Marts</v>
          </cell>
          <cell r="F2" t="str">
            <v>April</v>
          </cell>
          <cell r="G2" t="str">
            <v>Maj</v>
          </cell>
          <cell r="H2" t="str">
            <v xml:space="preserve">Juni </v>
          </cell>
          <cell r="I2" t="str">
            <v>Juli</v>
          </cell>
          <cell r="J2" t="str">
            <v>August</v>
          </cell>
          <cell r="K2" t="str">
            <v>September</v>
          </cell>
          <cell r="L2" t="str">
            <v>Oktober</v>
          </cell>
          <cell r="M2" t="str">
            <v>November</v>
          </cell>
          <cell r="N2" t="str">
            <v>December</v>
          </cell>
        </row>
        <row r="3">
          <cell r="A3" t="str">
            <v>Omsætning</v>
          </cell>
          <cell r="B3">
            <v>3916494</v>
          </cell>
          <cell r="C3">
            <v>1517459</v>
          </cell>
          <cell r="D3">
            <v>1572478</v>
          </cell>
          <cell r="E3">
            <v>1642016.5999999996</v>
          </cell>
          <cell r="F3">
            <v>1629346.4000000004</v>
          </cell>
          <cell r="G3">
            <v>1673112.5999999996</v>
          </cell>
          <cell r="H3">
            <v>1503511.5</v>
          </cell>
          <cell r="I3">
            <v>1452826.2000000011</v>
          </cell>
          <cell r="J3">
            <v>-10990750.300000001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</row>
        <row r="4">
          <cell r="A4" t="str">
            <v>Produktionsomkostninger</v>
          </cell>
          <cell r="B4">
            <v>-3066736</v>
          </cell>
          <cell r="C4">
            <v>-1188370</v>
          </cell>
          <cell r="D4">
            <v>-1239809</v>
          </cell>
          <cell r="E4">
            <v>-1313680.8999999999</v>
          </cell>
          <cell r="F4">
            <v>-1279088.1000000001</v>
          </cell>
          <cell r="G4">
            <v>-1301204.0999999996</v>
          </cell>
          <cell r="H4">
            <v>-1152761.3000000007</v>
          </cell>
          <cell r="I4">
            <v>-1120037.0999999996</v>
          </cell>
          <cell r="J4">
            <v>8594950.5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A5" t="str">
            <v>Bruttoresultat</v>
          </cell>
          <cell r="B5">
            <v>849758</v>
          </cell>
          <cell r="C5">
            <v>329089</v>
          </cell>
          <cell r="D5">
            <v>332669</v>
          </cell>
          <cell r="E5">
            <v>328335.69999999972</v>
          </cell>
          <cell r="F5">
            <v>350258.30000000028</v>
          </cell>
          <cell r="G5">
            <v>371908.5</v>
          </cell>
          <cell r="H5">
            <v>350750.19999999925</v>
          </cell>
          <cell r="I5">
            <v>332789.10000000149</v>
          </cell>
          <cell r="J5">
            <v>-2395799.8000000007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</row>
        <row r="6">
          <cell r="A6" t="str">
            <v>Distributions- og administrationsomkostninger</v>
          </cell>
          <cell r="B6">
            <v>-263792</v>
          </cell>
          <cell r="C6">
            <v>-105932</v>
          </cell>
          <cell r="D6">
            <v>-97341</v>
          </cell>
          <cell r="E6">
            <v>-97970.600000000035</v>
          </cell>
          <cell r="F6">
            <v>-107848.09999999998</v>
          </cell>
          <cell r="G6">
            <v>-116495.99999999994</v>
          </cell>
          <cell r="H6">
            <v>-82697.600000000093</v>
          </cell>
          <cell r="I6">
            <v>-123499</v>
          </cell>
          <cell r="J6">
            <v>731784.3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 t="str">
            <v>Personaleudgifter</v>
          </cell>
          <cell r="B7">
            <v>-413324</v>
          </cell>
          <cell r="C7">
            <v>-172509</v>
          </cell>
          <cell r="D7">
            <v>-175546</v>
          </cell>
          <cell r="E7">
            <v>-140691.79999999999</v>
          </cell>
          <cell r="F7">
            <v>-175036.2</v>
          </cell>
          <cell r="G7">
            <v>-167793.09999999998</v>
          </cell>
          <cell r="H7">
            <v>-183809.09999999998</v>
          </cell>
          <cell r="I7">
            <v>-176445.10000000009</v>
          </cell>
          <cell r="J7">
            <v>1191830.3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 t="str">
            <v>Særlige poster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5000</v>
          </cell>
          <cell r="I8">
            <v>0</v>
          </cell>
          <cell r="J8">
            <v>-5000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</row>
        <row r="9">
          <cell r="A9" t="str">
            <v>Resultat før afskrivninger (EBITDA)</v>
          </cell>
          <cell r="B9">
            <v>172642</v>
          </cell>
          <cell r="C9">
            <v>50648</v>
          </cell>
          <cell r="D9">
            <v>59782</v>
          </cell>
          <cell r="E9">
            <v>89673.299999999697</v>
          </cell>
          <cell r="F9">
            <v>67374.000000000291</v>
          </cell>
          <cell r="G9">
            <v>87619.400000000081</v>
          </cell>
          <cell r="H9">
            <v>89243.499999999185</v>
          </cell>
          <cell r="I9">
            <v>32845.000000001397</v>
          </cell>
          <cell r="J9">
            <v>-477185.20000000065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A10" t="str">
            <v>Afskrivninger og nedskrivninger af materielle anlægsaktiver</v>
          </cell>
          <cell r="B10">
            <v>-65947</v>
          </cell>
          <cell r="C10">
            <v>-20262</v>
          </cell>
          <cell r="D10">
            <v>-17477</v>
          </cell>
          <cell r="E10">
            <v>-14437.800000000003</v>
          </cell>
          <cell r="F10">
            <v>-20493.199999999997</v>
          </cell>
          <cell r="G10">
            <v>-20223.100000000006</v>
          </cell>
          <cell r="H10">
            <v>-18606.099999999991</v>
          </cell>
          <cell r="I10">
            <v>-20237.800000000003</v>
          </cell>
          <cell r="J10">
            <v>131737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A11" t="str">
            <v>Resultat før goodwillafskrivning (EBITA)</v>
          </cell>
          <cell r="B11">
            <v>106695</v>
          </cell>
          <cell r="C11">
            <v>30386</v>
          </cell>
          <cell r="D11">
            <v>42305</v>
          </cell>
          <cell r="E11">
            <v>75235.499999999694</v>
          </cell>
          <cell r="F11">
            <v>46880.800000000294</v>
          </cell>
          <cell r="G11">
            <v>67396.300000000076</v>
          </cell>
          <cell r="H11">
            <v>70637.399999999194</v>
          </cell>
          <cell r="I11">
            <v>12607.200000001394</v>
          </cell>
          <cell r="J11">
            <v>-345448.20000000065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</row>
        <row r="12">
          <cell r="A12" t="str">
            <v>Afskrivninger og nedskrivninger af immaterielle anlægsaktiver</v>
          </cell>
          <cell r="B12">
            <v>-12789</v>
          </cell>
          <cell r="C12">
            <v>-4556</v>
          </cell>
          <cell r="D12">
            <v>-3114</v>
          </cell>
          <cell r="E12">
            <v>-5148.2000000000007</v>
          </cell>
          <cell r="F12">
            <v>-2579.7999999999993</v>
          </cell>
          <cell r="G12">
            <v>-2808.5</v>
          </cell>
          <cell r="H12">
            <v>-8160.2999999999993</v>
          </cell>
          <cell r="I12">
            <v>-4630.7999999999993</v>
          </cell>
          <cell r="J12">
            <v>30997.599999999999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A13" t="str">
            <v>Resultat af primær drift (EBIT)</v>
          </cell>
          <cell r="B13">
            <v>93906</v>
          </cell>
          <cell r="C13">
            <v>25830</v>
          </cell>
          <cell r="D13">
            <v>39191</v>
          </cell>
          <cell r="E13">
            <v>70087.299999999697</v>
          </cell>
          <cell r="F13">
            <v>44301.000000000291</v>
          </cell>
          <cell r="G13">
            <v>64587.800000000076</v>
          </cell>
          <cell r="H13">
            <v>62477.099999999191</v>
          </cell>
          <cell r="I13">
            <v>7976.4000000013948</v>
          </cell>
          <cell r="J13">
            <v>-314450.60000000068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</row>
        <row r="14">
          <cell r="A14" t="str">
            <v>Renteindtægter/-udgifter</v>
          </cell>
          <cell r="B14">
            <v>-28711</v>
          </cell>
          <cell r="C14">
            <v>-15682</v>
          </cell>
          <cell r="D14">
            <v>-21721</v>
          </cell>
          <cell r="E14">
            <v>-11153</v>
          </cell>
          <cell r="F14">
            <v>-11331</v>
          </cell>
          <cell r="G14">
            <v>-22582.600000000006</v>
          </cell>
          <cell r="H14">
            <v>-12937.399999999994</v>
          </cell>
          <cell r="I14">
            <v>-12864.100000000006</v>
          </cell>
          <cell r="J14">
            <v>108271.1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</row>
        <row r="15">
          <cell r="A15" t="str">
            <v>Kursgevinster/-tab</v>
          </cell>
          <cell r="B15">
            <v>4217</v>
          </cell>
          <cell r="C15">
            <v>4404</v>
          </cell>
          <cell r="D15">
            <v>-6581</v>
          </cell>
          <cell r="E15">
            <v>1189</v>
          </cell>
          <cell r="F15">
            <v>-5668</v>
          </cell>
          <cell r="G15">
            <v>12778</v>
          </cell>
          <cell r="H15">
            <v>-4659</v>
          </cell>
          <cell r="I15">
            <v>-1463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</row>
        <row r="16">
          <cell r="A16" t="str">
            <v>Ordinært resultat</v>
          </cell>
          <cell r="B16">
            <v>69412</v>
          </cell>
          <cell r="C16">
            <v>14552</v>
          </cell>
          <cell r="D16">
            <v>10889</v>
          </cell>
          <cell r="E16">
            <v>60123.299999999697</v>
          </cell>
          <cell r="F16">
            <v>32970.000000000291</v>
          </cell>
          <cell r="G16">
            <v>42005.20000000007</v>
          </cell>
          <cell r="H16">
            <v>49539.699999999197</v>
          </cell>
          <cell r="I16">
            <v>-4887.699999998611</v>
          </cell>
          <cell r="J16">
            <v>-206179.50000000067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>Skat af ordinært resultat</v>
          </cell>
          <cell r="B17">
            <v>-27296</v>
          </cell>
          <cell r="C17">
            <v>-4612</v>
          </cell>
          <cell r="D17">
            <v>-410</v>
          </cell>
          <cell r="E17">
            <v>-22728.2</v>
          </cell>
          <cell r="F17">
            <v>-4971.7999999999993</v>
          </cell>
          <cell r="G17">
            <v>-8111.9000000000015</v>
          </cell>
          <cell r="H17">
            <v>-11145.5</v>
          </cell>
          <cell r="I17">
            <v>-4605.1999999999971</v>
          </cell>
          <cell r="J17">
            <v>56584.6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</row>
        <row r="18">
          <cell r="A18" t="str">
            <v>Ordinært resultat efter skat</v>
          </cell>
          <cell r="B18">
            <v>42116</v>
          </cell>
          <cell r="C18">
            <v>9940</v>
          </cell>
          <cell r="D18">
            <v>10479</v>
          </cell>
          <cell r="E18">
            <v>37395.0999999997</v>
          </cell>
          <cell r="F18">
            <v>27998.200000000292</v>
          </cell>
          <cell r="G18">
            <v>33893.300000000068</v>
          </cell>
          <cell r="H18">
            <v>38394.199999999197</v>
          </cell>
          <cell r="I18">
            <v>-9492.8999999986081</v>
          </cell>
          <cell r="J18">
            <v>-149594.90000000066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A19" t="str">
            <v>Ekstraordinært resultat efter skat</v>
          </cell>
          <cell r="B19">
            <v>0</v>
          </cell>
          <cell r="C19">
            <v>0</v>
          </cell>
          <cell r="D19">
            <v>0</v>
          </cell>
          <cell r="E19">
            <v>-6872.5</v>
          </cell>
          <cell r="F19">
            <v>-513.5</v>
          </cell>
          <cell r="G19">
            <v>1979.8000000000002</v>
          </cell>
          <cell r="H19">
            <v>14096.599999999999</v>
          </cell>
          <cell r="I19">
            <v>-87</v>
          </cell>
          <cell r="J19">
            <v>-8603.4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A20" t="str">
            <v xml:space="preserve">Årets resultat </v>
          </cell>
          <cell r="B20">
            <v>42116</v>
          </cell>
          <cell r="C20">
            <v>9940</v>
          </cell>
          <cell r="D20">
            <v>10479</v>
          </cell>
          <cell r="E20">
            <v>30522.5999999997</v>
          </cell>
          <cell r="F20">
            <v>27484.700000000292</v>
          </cell>
          <cell r="G20">
            <v>35873.100000000071</v>
          </cell>
          <cell r="H20">
            <v>52490.799999999195</v>
          </cell>
          <cell r="I20">
            <v>-9579.8999999986081</v>
          </cell>
          <cell r="J20">
            <v>-158198.30000000066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A21" t="str">
            <v>Minoritetsaktionærernes andel af dattervirksomheders resultat</v>
          </cell>
          <cell r="B21">
            <v>-1306</v>
          </cell>
          <cell r="C21">
            <v>-576</v>
          </cell>
          <cell r="D21">
            <v>-251</v>
          </cell>
          <cell r="E21">
            <v>-626</v>
          </cell>
          <cell r="F21">
            <v>-660</v>
          </cell>
          <cell r="G21">
            <v>-374</v>
          </cell>
          <cell r="H21">
            <v>-580</v>
          </cell>
          <cell r="I21">
            <v>1369</v>
          </cell>
          <cell r="J21">
            <v>1698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</row>
        <row r="22">
          <cell r="A22" t="str">
            <v>Koncernens andel af årets resultat</v>
          </cell>
          <cell r="B22">
            <v>40810</v>
          </cell>
          <cell r="C22">
            <v>9364</v>
          </cell>
          <cell r="D22">
            <v>10228</v>
          </cell>
          <cell r="E22">
            <v>29896.5999999997</v>
          </cell>
          <cell r="F22">
            <v>26824.700000000292</v>
          </cell>
          <cell r="G22">
            <v>35499.100000000071</v>
          </cell>
          <cell r="H22">
            <v>51910.799999999195</v>
          </cell>
          <cell r="I22">
            <v>-8210.8999999986081</v>
          </cell>
          <cell r="J22">
            <v>-156500.30000000066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DSV 2012">
      <a:dk1>
        <a:sysClr val="windowText" lastClr="000000"/>
      </a:dk1>
      <a:lt1>
        <a:sysClr val="window" lastClr="FFFFFF"/>
      </a:lt1>
      <a:dk2>
        <a:srgbClr val="002664"/>
      </a:dk2>
      <a:lt2>
        <a:srgbClr val="DBDCDD"/>
      </a:lt2>
      <a:accent1>
        <a:srgbClr val="002664"/>
      </a:accent1>
      <a:accent2>
        <a:srgbClr val="7C9DBE"/>
      </a:accent2>
      <a:accent3>
        <a:srgbClr val="90B947"/>
      </a:accent3>
      <a:accent4>
        <a:srgbClr val="EED308"/>
      </a:accent4>
      <a:accent5>
        <a:srgbClr val="DA7E2E"/>
      </a:accent5>
      <a:accent6>
        <a:srgbClr val="5E6A71"/>
      </a:accent6>
      <a:hlink>
        <a:srgbClr val="002664"/>
      </a:hlink>
      <a:folHlink>
        <a:srgbClr val="DA7E2E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B3:K17"/>
  <sheetViews>
    <sheetView showGridLines="0" showRowColHeaders="0" tabSelected="1" zoomScaleNormal="100" zoomScaleSheetLayoutView="100" workbookViewId="0"/>
  </sheetViews>
  <sheetFormatPr defaultRowHeight="12.75"/>
  <cols>
    <col min="2" max="2" width="18.28515625" customWidth="1"/>
    <col min="4" max="4" width="15.7109375" customWidth="1"/>
    <col min="5" max="5" width="46.5703125" customWidth="1"/>
    <col min="6" max="9" width="4.7109375" customWidth="1"/>
    <col min="10" max="10" width="15.7109375" customWidth="1"/>
  </cols>
  <sheetData>
    <row r="3" spans="2:11" ht="30.75">
      <c r="B3" s="16"/>
    </row>
    <row r="6" spans="2:11" ht="15">
      <c r="C6" s="68"/>
      <c r="D6" s="68"/>
      <c r="E6" s="68"/>
      <c r="F6" s="68"/>
    </row>
    <row r="7" spans="2:11" ht="23.25">
      <c r="C7" s="73"/>
      <c r="F7" s="73"/>
      <c r="G7" s="69"/>
    </row>
    <row r="8" spans="2:11" ht="18">
      <c r="B8" s="118"/>
      <c r="C8" s="71"/>
      <c r="F8" s="71"/>
      <c r="G8" s="71"/>
    </row>
    <row r="9" spans="2:11" ht="18">
      <c r="C9" s="71"/>
      <c r="F9" s="71"/>
      <c r="G9" s="71"/>
    </row>
    <row r="10" spans="2:11" ht="18">
      <c r="C10" s="71"/>
      <c r="F10" s="71"/>
      <c r="G10" s="71"/>
    </row>
    <row r="11" spans="2:11" ht="20.25">
      <c r="C11" s="69"/>
      <c r="D11" s="70"/>
      <c r="E11" s="69"/>
      <c r="F11" s="69"/>
      <c r="G11" s="69"/>
    </row>
    <row r="12" spans="2:11" ht="23.25">
      <c r="B12" s="75" t="s">
        <v>106</v>
      </c>
      <c r="C12" s="73"/>
      <c r="E12" s="74" t="s">
        <v>39</v>
      </c>
      <c r="F12" s="73"/>
      <c r="G12" s="69"/>
      <c r="K12" s="73"/>
    </row>
    <row r="13" spans="2:11" ht="28.5" customHeight="1">
      <c r="B13" s="131" t="s">
        <v>100</v>
      </c>
      <c r="C13" s="71"/>
      <c r="E13" s="128" t="s">
        <v>103</v>
      </c>
      <c r="F13" s="71"/>
      <c r="G13" s="71"/>
      <c r="I13" s="72"/>
      <c r="K13" s="71"/>
    </row>
    <row r="14" spans="2:11" ht="28.5" customHeight="1">
      <c r="B14" s="131" t="s">
        <v>101</v>
      </c>
      <c r="C14" s="71"/>
      <c r="E14" s="128" t="s">
        <v>129</v>
      </c>
      <c r="F14" s="71"/>
      <c r="G14" s="71"/>
      <c r="I14" s="72"/>
      <c r="K14" s="71"/>
    </row>
    <row r="15" spans="2:11" ht="28.5" customHeight="1">
      <c r="B15" s="131" t="s">
        <v>102</v>
      </c>
      <c r="C15" s="71"/>
      <c r="E15" s="129" t="s">
        <v>104</v>
      </c>
      <c r="F15" s="71"/>
      <c r="G15" s="71"/>
      <c r="K15" s="71"/>
    </row>
    <row r="16" spans="2:11" ht="28.5" customHeight="1">
      <c r="C16" s="69"/>
      <c r="D16" s="69"/>
      <c r="E16" s="130" t="s">
        <v>105</v>
      </c>
      <c r="F16" s="69"/>
      <c r="G16" s="69"/>
    </row>
    <row r="17" spans="3:10" ht="15">
      <c r="C17" s="68"/>
      <c r="D17" s="68"/>
      <c r="E17" s="68"/>
      <c r="F17" s="68"/>
      <c r="J17" s="83"/>
    </row>
  </sheetData>
  <hyperlinks>
    <hyperlink ref="B13" location="'Group P&amp;L'!A1" display="Group P&amp;L"/>
    <hyperlink ref="B15" location="'Group CF'!A1" display="Group CF"/>
    <hyperlink ref="E13" location="'Air &amp; Sea'!A1" display="Air &amp; Sea"/>
    <hyperlink ref="E15" location="Road!A1" display="Road"/>
    <hyperlink ref="E16" location="Solutions!A1" display="Solutions"/>
    <hyperlink ref="B14" location="'Group BS'!A1" display="Group BS"/>
    <hyperlink ref="E14" location="'Air &amp; Sea volume details'!A1" display="Air &amp; Sea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4"/>
    <pageSetUpPr fitToPage="1"/>
  </sheetPr>
  <dimension ref="A1:AE36"/>
  <sheetViews>
    <sheetView showGridLines="0" showRowColHeaders="0" zoomScaleNormal="100" zoomScaleSheetLayoutView="115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AB34" sqref="AB34"/>
    </sheetView>
  </sheetViews>
  <sheetFormatPr defaultRowHeight="11.25" outlineLevelCol="1"/>
  <cols>
    <col min="1" max="1" width="35" style="1" customWidth="1"/>
    <col min="2" max="5" width="7.7109375" style="1" hidden="1" customWidth="1" outlineLevel="1"/>
    <col min="6" max="6" width="8.28515625" style="1" customWidth="1" collapsed="1"/>
    <col min="7" max="10" width="7.7109375" style="1" hidden="1" customWidth="1" outlineLevel="1"/>
    <col min="11" max="11" width="8.28515625" style="1" customWidth="1" collapsed="1"/>
    <col min="12" max="15" width="7.7109375" style="1" hidden="1" customWidth="1" outlineLevel="1"/>
    <col min="16" max="16" width="8.28515625" style="1" customWidth="1" collapsed="1"/>
    <col min="17" max="20" width="9.140625" style="1" hidden="1" customWidth="1" outlineLevel="1"/>
    <col min="21" max="21" width="9.140625" style="1" collapsed="1"/>
    <col min="22" max="25" width="9.140625" style="1" customWidth="1" outlineLevel="1"/>
    <col min="26" max="16384" width="9.140625" style="1"/>
  </cols>
  <sheetData>
    <row r="1" spans="1:31" s="3" customFormat="1" ht="31.5">
      <c r="A1" s="44" t="s">
        <v>150</v>
      </c>
      <c r="B1" s="7"/>
      <c r="C1" s="7"/>
      <c r="D1" s="7"/>
      <c r="E1" s="7"/>
      <c r="F1" s="8"/>
      <c r="K1" s="9"/>
      <c r="P1" s="9"/>
    </row>
    <row r="2" spans="1:31" s="5" customFormat="1" ht="1.5" customHeight="1">
      <c r="A2" s="4"/>
      <c r="B2" s="4"/>
      <c r="C2" s="4"/>
      <c r="D2" s="4"/>
      <c r="E2" s="4"/>
      <c r="F2" s="4"/>
      <c r="K2" s="4"/>
      <c r="P2" s="4"/>
      <c r="Q2" s="11"/>
      <c r="V2" s="11"/>
    </row>
    <row r="3" spans="1:31">
      <c r="A3" s="9" t="s">
        <v>11</v>
      </c>
      <c r="B3" s="54" t="s">
        <v>4</v>
      </c>
      <c r="C3" s="54" t="s">
        <v>6</v>
      </c>
      <c r="D3" s="54" t="s">
        <v>5</v>
      </c>
      <c r="E3" s="54" t="s">
        <v>7</v>
      </c>
      <c r="F3" s="55" t="s">
        <v>8</v>
      </c>
      <c r="G3" s="54" t="s">
        <v>9</v>
      </c>
      <c r="H3" s="54" t="s">
        <v>20</v>
      </c>
      <c r="I3" s="54" t="s">
        <v>21</v>
      </c>
      <c r="J3" s="54" t="s">
        <v>22</v>
      </c>
      <c r="K3" s="55" t="s">
        <v>23</v>
      </c>
      <c r="L3" s="54" t="s">
        <v>24</v>
      </c>
      <c r="M3" s="54" t="s">
        <v>25</v>
      </c>
      <c r="N3" s="54" t="s">
        <v>26</v>
      </c>
      <c r="O3" s="54" t="s">
        <v>27</v>
      </c>
      <c r="P3" s="55" t="s">
        <v>28</v>
      </c>
      <c r="Q3" s="54" t="s">
        <v>29</v>
      </c>
      <c r="R3" s="54" t="s">
        <v>30</v>
      </c>
      <c r="S3" s="54" t="s">
        <v>31</v>
      </c>
      <c r="T3" s="54" t="s">
        <v>32</v>
      </c>
      <c r="U3" s="55" t="s">
        <v>33</v>
      </c>
      <c r="V3" s="54" t="s">
        <v>35</v>
      </c>
      <c r="W3" s="54" t="s">
        <v>36</v>
      </c>
      <c r="X3" s="54" t="s">
        <v>37</v>
      </c>
      <c r="Y3" s="54" t="s">
        <v>38</v>
      </c>
      <c r="Z3" s="55" t="s">
        <v>34</v>
      </c>
      <c r="AA3" s="54" t="s">
        <v>137</v>
      </c>
      <c r="AB3" s="54" t="s">
        <v>139</v>
      </c>
      <c r="AC3" s="54" t="s">
        <v>142</v>
      </c>
      <c r="AD3" s="54" t="s">
        <v>143</v>
      </c>
      <c r="AE3" s="55" t="s">
        <v>153</v>
      </c>
    </row>
    <row r="4" spans="1:31">
      <c r="A4" s="49" t="s">
        <v>12</v>
      </c>
      <c r="B4" s="108">
        <v>9451</v>
      </c>
      <c r="C4" s="108">
        <v>8816</v>
      </c>
      <c r="D4" s="108">
        <v>8674</v>
      </c>
      <c r="E4" s="108">
        <v>9144</v>
      </c>
      <c r="F4" s="155">
        <v>36085</v>
      </c>
      <c r="G4" s="108">
        <v>9659</v>
      </c>
      <c r="H4" s="108">
        <v>10747</v>
      </c>
      <c r="I4" s="108">
        <v>11045</v>
      </c>
      <c r="J4" s="108">
        <v>11111</v>
      </c>
      <c r="K4" s="155">
        <v>42562</v>
      </c>
      <c r="L4" s="108">
        <v>10793</v>
      </c>
      <c r="M4" s="108">
        <v>11089</v>
      </c>
      <c r="N4" s="108">
        <v>10905</v>
      </c>
      <c r="O4" s="108">
        <v>10923</v>
      </c>
      <c r="P4" s="155">
        <v>43710</v>
      </c>
      <c r="Q4" s="108">
        <v>10819</v>
      </c>
      <c r="R4" s="108">
        <v>11372</v>
      </c>
      <c r="S4" s="108">
        <v>11313</v>
      </c>
      <c r="T4" s="108">
        <v>11408</v>
      </c>
      <c r="U4" s="155">
        <v>44912</v>
      </c>
      <c r="V4" s="108">
        <v>10981</v>
      </c>
      <c r="W4" s="108">
        <v>11406</v>
      </c>
      <c r="X4" s="108">
        <v>11466</v>
      </c>
      <c r="Y4" s="108">
        <v>11857</v>
      </c>
      <c r="Z4" s="155">
        <v>45710</v>
      </c>
      <c r="AA4" s="108">
        <v>11602</v>
      </c>
      <c r="AB4" s="2">
        <v>12162</v>
      </c>
      <c r="AC4" s="108">
        <v>12279</v>
      </c>
      <c r="AD4" s="108">
        <v>12539</v>
      </c>
      <c r="AE4" s="155">
        <v>48582</v>
      </c>
    </row>
    <row r="5" spans="1:31">
      <c r="A5" s="49" t="s">
        <v>13</v>
      </c>
      <c r="B5" s="107">
        <v>7139</v>
      </c>
      <c r="C5" s="108">
        <v>6554</v>
      </c>
      <c r="D5" s="108">
        <v>6513</v>
      </c>
      <c r="E5" s="108">
        <v>6981</v>
      </c>
      <c r="F5" s="157">
        <v>27187</v>
      </c>
      <c r="G5" s="108">
        <v>7466</v>
      </c>
      <c r="H5" s="108">
        <v>8355</v>
      </c>
      <c r="I5" s="108">
        <v>8683</v>
      </c>
      <c r="J5" s="108">
        <v>8738</v>
      </c>
      <c r="K5" s="157">
        <v>33242</v>
      </c>
      <c r="L5" s="108">
        <v>8421</v>
      </c>
      <c r="M5" s="108">
        <v>8589</v>
      </c>
      <c r="N5" s="108">
        <v>8455</v>
      </c>
      <c r="O5" s="108">
        <v>8426</v>
      </c>
      <c r="P5" s="157">
        <v>33891</v>
      </c>
      <c r="Q5" s="108">
        <v>8384</v>
      </c>
      <c r="R5" s="108">
        <v>8794</v>
      </c>
      <c r="S5" s="108">
        <v>8784</v>
      </c>
      <c r="T5" s="108">
        <v>8896</v>
      </c>
      <c r="U5" s="157">
        <v>34858</v>
      </c>
      <c r="V5" s="108">
        <v>8577</v>
      </c>
      <c r="W5" s="108">
        <v>8853</v>
      </c>
      <c r="X5" s="108">
        <v>8944</v>
      </c>
      <c r="Y5" s="108">
        <v>9331</v>
      </c>
      <c r="Z5" s="157">
        <v>35705</v>
      </c>
      <c r="AA5" s="108">
        <v>9137</v>
      </c>
      <c r="AB5" s="2">
        <v>9554</v>
      </c>
      <c r="AC5" s="108">
        <v>9670</v>
      </c>
      <c r="AD5" s="108">
        <v>9924</v>
      </c>
      <c r="AE5" s="155">
        <v>38285</v>
      </c>
    </row>
    <row r="6" spans="1:31">
      <c r="A6" s="53" t="s">
        <v>14</v>
      </c>
      <c r="B6" s="109">
        <v>2312</v>
      </c>
      <c r="C6" s="109">
        <v>2262</v>
      </c>
      <c r="D6" s="109">
        <v>2161</v>
      </c>
      <c r="E6" s="109">
        <v>2163</v>
      </c>
      <c r="F6" s="156">
        <v>8898</v>
      </c>
      <c r="G6" s="109">
        <v>2193</v>
      </c>
      <c r="H6" s="109">
        <v>2392</v>
      </c>
      <c r="I6" s="109">
        <v>2362</v>
      </c>
      <c r="J6" s="109">
        <v>2373</v>
      </c>
      <c r="K6" s="156">
        <v>9320</v>
      </c>
      <c r="L6" s="109">
        <v>2372</v>
      </c>
      <c r="M6" s="109">
        <v>2500</v>
      </c>
      <c r="N6" s="109">
        <v>2450</v>
      </c>
      <c r="O6" s="109">
        <v>2497</v>
      </c>
      <c r="P6" s="156">
        <v>9819</v>
      </c>
      <c r="Q6" s="109">
        <v>2435</v>
      </c>
      <c r="R6" s="109">
        <v>2578</v>
      </c>
      <c r="S6" s="109">
        <v>2529</v>
      </c>
      <c r="T6" s="109">
        <v>2512</v>
      </c>
      <c r="U6" s="156">
        <v>10054</v>
      </c>
      <c r="V6" s="109">
        <v>2404</v>
      </c>
      <c r="W6" s="109">
        <v>2553</v>
      </c>
      <c r="X6" s="109">
        <v>2522</v>
      </c>
      <c r="Y6" s="109">
        <v>2526</v>
      </c>
      <c r="Z6" s="156">
        <v>10005</v>
      </c>
      <c r="AA6" s="109">
        <v>2465</v>
      </c>
      <c r="AB6" s="117">
        <v>2608</v>
      </c>
      <c r="AC6" s="109">
        <v>2609</v>
      </c>
      <c r="AD6" s="109">
        <v>2615</v>
      </c>
      <c r="AE6" s="156">
        <v>10297</v>
      </c>
    </row>
    <row r="7" spans="1:31">
      <c r="A7" s="49"/>
      <c r="B7" s="107"/>
      <c r="C7" s="108"/>
      <c r="D7" s="108"/>
      <c r="E7" s="108"/>
      <c r="F7" s="157"/>
      <c r="G7" s="108"/>
      <c r="H7" s="108"/>
      <c r="I7" s="108"/>
      <c r="J7" s="108"/>
      <c r="K7" s="157"/>
      <c r="L7" s="108"/>
      <c r="M7" s="108"/>
      <c r="N7" s="108"/>
      <c r="O7" s="108"/>
      <c r="P7" s="157"/>
      <c r="Q7" s="108"/>
      <c r="R7" s="108"/>
      <c r="S7" s="108"/>
      <c r="T7" s="108"/>
      <c r="U7" s="157"/>
      <c r="V7" s="108"/>
      <c r="W7" s="108"/>
      <c r="X7" s="108"/>
      <c r="Y7" s="108"/>
      <c r="Z7" s="157"/>
      <c r="AA7" s="108"/>
      <c r="AC7" s="108"/>
      <c r="AD7" s="108"/>
      <c r="AE7" s="157"/>
    </row>
    <row r="8" spans="1:31">
      <c r="A8" s="49" t="s">
        <v>15</v>
      </c>
      <c r="B8" s="107">
        <v>559</v>
      </c>
      <c r="C8" s="107">
        <v>498</v>
      </c>
      <c r="D8" s="108">
        <v>463</v>
      </c>
      <c r="E8" s="108">
        <v>468</v>
      </c>
      <c r="F8" s="157">
        <v>1988</v>
      </c>
      <c r="G8" s="108">
        <v>483</v>
      </c>
      <c r="H8" s="108">
        <v>484</v>
      </c>
      <c r="I8" s="108">
        <v>517</v>
      </c>
      <c r="J8" s="108">
        <v>471</v>
      </c>
      <c r="K8" s="157">
        <v>1955</v>
      </c>
      <c r="L8" s="108">
        <v>501</v>
      </c>
      <c r="M8" s="108">
        <v>510</v>
      </c>
      <c r="N8" s="108">
        <v>518</v>
      </c>
      <c r="O8" s="108">
        <v>563</v>
      </c>
      <c r="P8" s="157">
        <v>2092</v>
      </c>
      <c r="Q8" s="108">
        <v>515</v>
      </c>
      <c r="R8" s="108">
        <v>521</v>
      </c>
      <c r="S8" s="108">
        <v>530</v>
      </c>
      <c r="T8" s="108">
        <v>550</v>
      </c>
      <c r="U8" s="157">
        <v>2116</v>
      </c>
      <c r="V8" s="108">
        <v>520</v>
      </c>
      <c r="W8" s="108">
        <v>504</v>
      </c>
      <c r="X8" s="108">
        <v>489</v>
      </c>
      <c r="Y8" s="108">
        <v>497</v>
      </c>
      <c r="Z8" s="157">
        <v>2010</v>
      </c>
      <c r="AA8" s="108">
        <v>512</v>
      </c>
      <c r="AB8" s="1">
        <v>497</v>
      </c>
      <c r="AC8" s="108">
        <v>517</v>
      </c>
      <c r="AD8" s="108">
        <v>532</v>
      </c>
      <c r="AE8" s="155">
        <v>2058</v>
      </c>
    </row>
    <row r="9" spans="1:31">
      <c r="A9" s="49" t="s">
        <v>0</v>
      </c>
      <c r="B9" s="107">
        <v>1269</v>
      </c>
      <c r="C9" s="107">
        <v>1181</v>
      </c>
      <c r="D9" s="108">
        <v>1104</v>
      </c>
      <c r="E9" s="108">
        <v>1117</v>
      </c>
      <c r="F9" s="157">
        <v>4671</v>
      </c>
      <c r="G9" s="108">
        <v>1155</v>
      </c>
      <c r="H9" s="108">
        <v>1182</v>
      </c>
      <c r="I9" s="108">
        <v>1111</v>
      </c>
      <c r="J9" s="108">
        <v>1196</v>
      </c>
      <c r="K9" s="157">
        <v>4644</v>
      </c>
      <c r="L9" s="108">
        <v>1204</v>
      </c>
      <c r="M9" s="108">
        <v>1206</v>
      </c>
      <c r="N9" s="108">
        <v>1146</v>
      </c>
      <c r="O9" s="108">
        <v>1196</v>
      </c>
      <c r="P9" s="157">
        <v>4752</v>
      </c>
      <c r="Q9" s="108">
        <v>1230</v>
      </c>
      <c r="R9" s="108">
        <v>1238</v>
      </c>
      <c r="S9" s="108">
        <v>1165</v>
      </c>
      <c r="T9" s="108">
        <v>1231</v>
      </c>
      <c r="U9" s="157">
        <v>4864</v>
      </c>
      <c r="V9" s="108">
        <v>1242</v>
      </c>
      <c r="W9" s="108">
        <v>1245</v>
      </c>
      <c r="X9" s="108">
        <v>1203</v>
      </c>
      <c r="Y9" s="108">
        <v>1253</v>
      </c>
      <c r="Z9" s="157">
        <v>4943</v>
      </c>
      <c r="AA9" s="108">
        <v>1277</v>
      </c>
      <c r="AB9" s="2">
        <v>1279</v>
      </c>
      <c r="AC9" s="108">
        <v>1236</v>
      </c>
      <c r="AD9" s="108">
        <v>1302</v>
      </c>
      <c r="AE9" s="155">
        <v>5094</v>
      </c>
    </row>
    <row r="10" spans="1:31">
      <c r="A10" s="53" t="s">
        <v>116</v>
      </c>
      <c r="B10" s="109">
        <v>484</v>
      </c>
      <c r="C10" s="109">
        <v>583</v>
      </c>
      <c r="D10" s="109">
        <v>594</v>
      </c>
      <c r="E10" s="109">
        <v>578</v>
      </c>
      <c r="F10" s="156">
        <v>2239</v>
      </c>
      <c r="G10" s="109">
        <v>555</v>
      </c>
      <c r="H10" s="109">
        <v>726</v>
      </c>
      <c r="I10" s="109">
        <v>734</v>
      </c>
      <c r="J10" s="109">
        <v>706</v>
      </c>
      <c r="K10" s="156">
        <v>2721</v>
      </c>
      <c r="L10" s="109">
        <v>667</v>
      </c>
      <c r="M10" s="109">
        <v>784</v>
      </c>
      <c r="N10" s="109">
        <v>786</v>
      </c>
      <c r="O10" s="109">
        <v>738</v>
      </c>
      <c r="P10" s="156">
        <v>2975</v>
      </c>
      <c r="Q10" s="109">
        <v>690</v>
      </c>
      <c r="R10" s="109">
        <v>819</v>
      </c>
      <c r="S10" s="109">
        <v>834</v>
      </c>
      <c r="T10" s="109">
        <v>731</v>
      </c>
      <c r="U10" s="156">
        <v>3074</v>
      </c>
      <c r="V10" s="109">
        <v>642</v>
      </c>
      <c r="W10" s="109">
        <v>804</v>
      </c>
      <c r="X10" s="109">
        <v>830</v>
      </c>
      <c r="Y10" s="109">
        <v>776</v>
      </c>
      <c r="Z10" s="156">
        <v>3052</v>
      </c>
      <c r="AA10" s="109">
        <v>676</v>
      </c>
      <c r="AB10" s="115">
        <v>832</v>
      </c>
      <c r="AC10" s="109">
        <v>856</v>
      </c>
      <c r="AD10" s="109">
        <v>781</v>
      </c>
      <c r="AE10" s="156">
        <v>3145</v>
      </c>
    </row>
    <row r="11" spans="1:31">
      <c r="A11" s="49"/>
      <c r="B11" s="107"/>
      <c r="C11" s="108"/>
      <c r="D11" s="108"/>
      <c r="E11" s="108"/>
      <c r="F11" s="157"/>
      <c r="G11" s="108"/>
      <c r="H11" s="108"/>
      <c r="I11" s="108"/>
      <c r="J11" s="108"/>
      <c r="K11" s="157"/>
      <c r="L11" s="108"/>
      <c r="M11" s="108"/>
      <c r="N11" s="108"/>
      <c r="O11" s="108"/>
      <c r="P11" s="157"/>
      <c r="Q11" s="108"/>
      <c r="R11" s="108"/>
      <c r="S11" s="108"/>
      <c r="T11" s="108"/>
      <c r="U11" s="157"/>
      <c r="V11" s="108"/>
      <c r="W11" s="108"/>
      <c r="X11" s="108"/>
      <c r="Y11" s="108"/>
      <c r="Z11" s="157"/>
      <c r="AA11" s="108"/>
      <c r="AC11" s="108"/>
      <c r="AD11" s="108"/>
      <c r="AE11" s="157"/>
    </row>
    <row r="12" spans="1:31">
      <c r="A12" s="49" t="s">
        <v>117</v>
      </c>
      <c r="B12" s="107">
        <v>126</v>
      </c>
      <c r="C12" s="107">
        <v>137</v>
      </c>
      <c r="D12" s="107">
        <v>129</v>
      </c>
      <c r="E12" s="107">
        <v>144</v>
      </c>
      <c r="F12" s="157">
        <v>536</v>
      </c>
      <c r="G12" s="107">
        <v>104</v>
      </c>
      <c r="H12" s="107">
        <v>139</v>
      </c>
      <c r="I12" s="107">
        <v>134</v>
      </c>
      <c r="J12" s="107">
        <v>142</v>
      </c>
      <c r="K12" s="157">
        <v>519</v>
      </c>
      <c r="L12" s="107">
        <v>133</v>
      </c>
      <c r="M12" s="107">
        <v>135</v>
      </c>
      <c r="N12" s="107">
        <v>132</v>
      </c>
      <c r="O12" s="107">
        <v>149</v>
      </c>
      <c r="P12" s="157">
        <v>549</v>
      </c>
      <c r="Q12" s="107">
        <v>135</v>
      </c>
      <c r="R12" s="107">
        <v>132</v>
      </c>
      <c r="S12" s="107">
        <v>143</v>
      </c>
      <c r="T12" s="107">
        <v>124</v>
      </c>
      <c r="U12" s="157">
        <v>534</v>
      </c>
      <c r="V12" s="107">
        <v>133</v>
      </c>
      <c r="W12" s="107">
        <v>124</v>
      </c>
      <c r="X12" s="107">
        <v>139</v>
      </c>
      <c r="Y12" s="107">
        <v>104</v>
      </c>
      <c r="Z12" s="157">
        <v>500</v>
      </c>
      <c r="AA12" s="107">
        <v>130</v>
      </c>
      <c r="AB12" s="1">
        <v>131</v>
      </c>
      <c r="AC12" s="107">
        <v>128</v>
      </c>
      <c r="AD12" s="107">
        <v>132</v>
      </c>
      <c r="AE12" s="155">
        <v>521</v>
      </c>
    </row>
    <row r="13" spans="1:31">
      <c r="A13" s="53" t="s">
        <v>115</v>
      </c>
      <c r="B13" s="109">
        <v>358</v>
      </c>
      <c r="C13" s="109">
        <v>446</v>
      </c>
      <c r="D13" s="109">
        <v>465</v>
      </c>
      <c r="E13" s="109">
        <v>434</v>
      </c>
      <c r="F13" s="156">
        <v>1703</v>
      </c>
      <c r="G13" s="109">
        <v>451</v>
      </c>
      <c r="H13" s="109">
        <v>587</v>
      </c>
      <c r="I13" s="109">
        <v>600</v>
      </c>
      <c r="J13" s="109">
        <v>564</v>
      </c>
      <c r="K13" s="156">
        <v>2202</v>
      </c>
      <c r="L13" s="109">
        <v>534</v>
      </c>
      <c r="M13" s="109">
        <v>649</v>
      </c>
      <c r="N13" s="109">
        <v>654</v>
      </c>
      <c r="O13" s="109">
        <v>589</v>
      </c>
      <c r="P13" s="156">
        <v>2426</v>
      </c>
      <c r="Q13" s="109">
        <v>555</v>
      </c>
      <c r="R13" s="109">
        <v>687</v>
      </c>
      <c r="S13" s="109">
        <v>691</v>
      </c>
      <c r="T13" s="109">
        <v>607</v>
      </c>
      <c r="U13" s="156">
        <v>2540</v>
      </c>
      <c r="V13" s="109">
        <v>509</v>
      </c>
      <c r="W13" s="109">
        <v>680</v>
      </c>
      <c r="X13" s="109">
        <v>691</v>
      </c>
      <c r="Y13" s="109">
        <v>672</v>
      </c>
      <c r="Z13" s="156">
        <v>2552</v>
      </c>
      <c r="AA13" s="109">
        <v>546</v>
      </c>
      <c r="AB13" s="115">
        <v>701</v>
      </c>
      <c r="AC13" s="109">
        <v>728</v>
      </c>
      <c r="AD13" s="109">
        <v>649</v>
      </c>
      <c r="AE13" s="156">
        <v>2624</v>
      </c>
    </row>
    <row r="14" spans="1:31">
      <c r="A14" s="49"/>
      <c r="B14" s="107"/>
      <c r="C14" s="108"/>
      <c r="D14" s="108"/>
      <c r="E14" s="108"/>
      <c r="F14" s="157"/>
      <c r="G14" s="108"/>
      <c r="H14" s="108"/>
      <c r="I14" s="108"/>
      <c r="J14" s="108"/>
      <c r="K14" s="157"/>
      <c r="L14" s="108"/>
      <c r="M14" s="108"/>
      <c r="N14" s="108"/>
      <c r="O14" s="108"/>
      <c r="P14" s="157"/>
      <c r="Q14" s="108"/>
      <c r="R14" s="108"/>
      <c r="S14" s="108"/>
      <c r="T14" s="108"/>
      <c r="U14" s="157"/>
      <c r="V14" s="108"/>
      <c r="W14" s="108"/>
      <c r="X14" s="108"/>
      <c r="Y14" s="108"/>
      <c r="Z14" s="157"/>
      <c r="AA14" s="108"/>
      <c r="AC14" s="108"/>
      <c r="AD14" s="108"/>
      <c r="AE14" s="157"/>
    </row>
    <row r="15" spans="1:31">
      <c r="A15" s="49" t="s">
        <v>144</v>
      </c>
      <c r="B15" s="107">
        <v>109</v>
      </c>
      <c r="C15" s="107">
        <v>215</v>
      </c>
      <c r="D15" s="108">
        <v>185</v>
      </c>
      <c r="E15" s="108">
        <v>179</v>
      </c>
      <c r="F15" s="157">
        <v>688</v>
      </c>
      <c r="G15" s="108">
        <v>0</v>
      </c>
      <c r="H15" s="108">
        <v>0</v>
      </c>
      <c r="I15" s="108">
        <v>0</v>
      </c>
      <c r="J15" s="108">
        <v>5</v>
      </c>
      <c r="K15" s="157">
        <v>5</v>
      </c>
      <c r="L15" s="108">
        <v>0</v>
      </c>
      <c r="M15" s="108">
        <v>0</v>
      </c>
      <c r="N15" s="108">
        <v>0</v>
      </c>
      <c r="O15" s="108">
        <v>0</v>
      </c>
      <c r="P15" s="157">
        <v>0</v>
      </c>
      <c r="Q15" s="108">
        <v>251</v>
      </c>
      <c r="R15" s="108">
        <v>0</v>
      </c>
      <c r="S15" s="108">
        <v>3</v>
      </c>
      <c r="T15" s="108">
        <v>21</v>
      </c>
      <c r="U15" s="157">
        <v>275</v>
      </c>
      <c r="V15" s="108">
        <v>2</v>
      </c>
      <c r="W15" s="108">
        <v>23</v>
      </c>
      <c r="X15" s="108">
        <v>42</v>
      </c>
      <c r="Y15" s="108">
        <v>62</v>
      </c>
      <c r="Z15" s="157">
        <v>129</v>
      </c>
      <c r="AA15" s="108">
        <v>300</v>
      </c>
      <c r="AB15" s="108">
        <v>0</v>
      </c>
      <c r="AC15" s="108">
        <v>0</v>
      </c>
      <c r="AD15" s="108">
        <v>4</v>
      </c>
      <c r="AE15" s="155">
        <v>304</v>
      </c>
    </row>
    <row r="16" spans="1:31">
      <c r="A16" s="49" t="s">
        <v>145</v>
      </c>
      <c r="B16" s="107">
        <v>135</v>
      </c>
      <c r="C16" s="108">
        <v>148</v>
      </c>
      <c r="D16" s="108">
        <v>130</v>
      </c>
      <c r="E16" s="108">
        <v>142</v>
      </c>
      <c r="F16" s="157">
        <v>555</v>
      </c>
      <c r="G16" s="108">
        <v>138</v>
      </c>
      <c r="H16" s="108">
        <v>131</v>
      </c>
      <c r="I16" s="108">
        <v>139</v>
      </c>
      <c r="J16" s="108">
        <v>129</v>
      </c>
      <c r="K16" s="157">
        <v>537</v>
      </c>
      <c r="L16" s="108">
        <v>107</v>
      </c>
      <c r="M16" s="108">
        <v>107</v>
      </c>
      <c r="N16" s="108">
        <v>92</v>
      </c>
      <c r="O16" s="108">
        <v>125</v>
      </c>
      <c r="P16" s="157">
        <v>431</v>
      </c>
      <c r="Q16" s="108">
        <v>81</v>
      </c>
      <c r="R16" s="108">
        <v>75</v>
      </c>
      <c r="S16" s="108">
        <v>80</v>
      </c>
      <c r="T16" s="108">
        <v>10</v>
      </c>
      <c r="U16" s="157">
        <v>246</v>
      </c>
      <c r="V16" s="108">
        <v>69</v>
      </c>
      <c r="W16" s="108">
        <v>81</v>
      </c>
      <c r="X16" s="108">
        <v>79</v>
      </c>
      <c r="Y16" s="108">
        <v>69</v>
      </c>
      <c r="Z16" s="157">
        <v>298</v>
      </c>
      <c r="AA16" s="108">
        <v>85</v>
      </c>
      <c r="AB16" s="108">
        <v>75</v>
      </c>
      <c r="AC16" s="108">
        <v>75</v>
      </c>
      <c r="AD16" s="108">
        <v>71</v>
      </c>
      <c r="AE16" s="155">
        <v>306</v>
      </c>
    </row>
    <row r="17" spans="1:31">
      <c r="A17" s="53" t="s">
        <v>17</v>
      </c>
      <c r="B17" s="109">
        <v>114</v>
      </c>
      <c r="C17" s="109">
        <v>83</v>
      </c>
      <c r="D17" s="109">
        <v>150</v>
      </c>
      <c r="E17" s="109">
        <v>113</v>
      </c>
      <c r="F17" s="156">
        <v>460</v>
      </c>
      <c r="G17" s="109">
        <v>313</v>
      </c>
      <c r="H17" s="109">
        <v>456</v>
      </c>
      <c r="I17" s="109">
        <v>461</v>
      </c>
      <c r="J17" s="109">
        <v>430</v>
      </c>
      <c r="K17" s="156">
        <v>1660</v>
      </c>
      <c r="L17" s="109">
        <v>427</v>
      </c>
      <c r="M17" s="109">
        <v>542</v>
      </c>
      <c r="N17" s="109">
        <v>562</v>
      </c>
      <c r="O17" s="109">
        <v>464</v>
      </c>
      <c r="P17" s="156">
        <v>1995</v>
      </c>
      <c r="Q17" s="109">
        <v>223</v>
      </c>
      <c r="R17" s="109">
        <v>612</v>
      </c>
      <c r="S17" s="109">
        <v>608</v>
      </c>
      <c r="T17" s="109">
        <v>576</v>
      </c>
      <c r="U17" s="156">
        <v>2019</v>
      </c>
      <c r="V17" s="109">
        <v>438</v>
      </c>
      <c r="W17" s="109">
        <v>576</v>
      </c>
      <c r="X17" s="109">
        <v>570</v>
      </c>
      <c r="Y17" s="109">
        <v>541</v>
      </c>
      <c r="Z17" s="156">
        <v>2125</v>
      </c>
      <c r="AA17" s="109">
        <v>161</v>
      </c>
      <c r="AB17" s="115">
        <v>626</v>
      </c>
      <c r="AC17" s="109">
        <v>653</v>
      </c>
      <c r="AD17" s="109">
        <v>574</v>
      </c>
      <c r="AE17" s="156">
        <v>2014</v>
      </c>
    </row>
    <row r="18" spans="1:31">
      <c r="A18" s="49"/>
      <c r="B18" s="107"/>
      <c r="C18" s="108"/>
      <c r="D18" s="108"/>
      <c r="E18" s="108"/>
      <c r="F18" s="157"/>
      <c r="G18" s="108"/>
      <c r="H18" s="108"/>
      <c r="I18" s="108"/>
      <c r="J18" s="108"/>
      <c r="K18" s="157"/>
      <c r="L18" s="108"/>
      <c r="M18" s="108"/>
      <c r="N18" s="108"/>
      <c r="O18" s="108"/>
      <c r="P18" s="157"/>
      <c r="Q18" s="108"/>
      <c r="R18" s="108"/>
      <c r="S18" s="108"/>
      <c r="T18" s="108"/>
      <c r="U18" s="157"/>
      <c r="V18" s="108"/>
      <c r="W18" s="108"/>
      <c r="X18" s="108"/>
      <c r="Y18" s="108"/>
      <c r="Z18" s="157"/>
      <c r="AA18" s="108"/>
      <c r="AC18" s="108"/>
      <c r="AD18" s="108"/>
      <c r="AE18" s="157"/>
    </row>
    <row r="19" spans="1:31">
      <c r="A19" s="49" t="s">
        <v>18</v>
      </c>
      <c r="B19" s="107">
        <v>57</v>
      </c>
      <c r="C19" s="108">
        <v>89</v>
      </c>
      <c r="D19" s="108">
        <v>97</v>
      </c>
      <c r="E19" s="108">
        <v>26</v>
      </c>
      <c r="F19" s="157">
        <v>269</v>
      </c>
      <c r="G19" s="108">
        <v>90</v>
      </c>
      <c r="H19" s="108">
        <v>113</v>
      </c>
      <c r="I19" s="108">
        <v>140</v>
      </c>
      <c r="J19" s="108">
        <v>123</v>
      </c>
      <c r="K19" s="157">
        <v>466</v>
      </c>
      <c r="L19" s="108">
        <v>114</v>
      </c>
      <c r="M19" s="108">
        <v>152</v>
      </c>
      <c r="N19" s="108">
        <v>154</v>
      </c>
      <c r="O19" s="108">
        <v>126</v>
      </c>
      <c r="P19" s="157">
        <v>546</v>
      </c>
      <c r="Q19" s="108">
        <v>61</v>
      </c>
      <c r="R19" s="108">
        <v>182</v>
      </c>
      <c r="S19" s="108">
        <v>172</v>
      </c>
      <c r="T19" s="108">
        <v>174</v>
      </c>
      <c r="U19" s="157">
        <v>589</v>
      </c>
      <c r="V19" s="108">
        <v>117</v>
      </c>
      <c r="W19" s="108">
        <v>159</v>
      </c>
      <c r="X19" s="108">
        <v>142</v>
      </c>
      <c r="Y19" s="108">
        <v>136</v>
      </c>
      <c r="Z19" s="157">
        <v>554</v>
      </c>
      <c r="AA19" s="108">
        <v>42</v>
      </c>
      <c r="AB19" s="1">
        <v>162</v>
      </c>
      <c r="AC19" s="108">
        <v>170</v>
      </c>
      <c r="AD19" s="108">
        <v>149</v>
      </c>
      <c r="AE19" s="155">
        <v>523</v>
      </c>
    </row>
    <row r="20" spans="1:31">
      <c r="A20" s="53" t="s">
        <v>19</v>
      </c>
      <c r="B20" s="109">
        <v>57</v>
      </c>
      <c r="C20" s="109">
        <v>-6</v>
      </c>
      <c r="D20" s="109">
        <v>53</v>
      </c>
      <c r="E20" s="109">
        <v>87</v>
      </c>
      <c r="F20" s="156">
        <v>191</v>
      </c>
      <c r="G20" s="109">
        <v>223</v>
      </c>
      <c r="H20" s="109">
        <v>343</v>
      </c>
      <c r="I20" s="109">
        <v>321</v>
      </c>
      <c r="J20" s="109">
        <v>307</v>
      </c>
      <c r="K20" s="156">
        <v>1194</v>
      </c>
      <c r="L20" s="109">
        <v>313</v>
      </c>
      <c r="M20" s="109">
        <v>390</v>
      </c>
      <c r="N20" s="109">
        <v>408</v>
      </c>
      <c r="O20" s="109">
        <v>338</v>
      </c>
      <c r="P20" s="156">
        <v>1449</v>
      </c>
      <c r="Q20" s="109">
        <v>162</v>
      </c>
      <c r="R20" s="109">
        <v>430</v>
      </c>
      <c r="S20" s="109">
        <v>436</v>
      </c>
      <c r="T20" s="109">
        <v>402</v>
      </c>
      <c r="U20" s="156">
        <v>1430</v>
      </c>
      <c r="V20" s="109">
        <v>321</v>
      </c>
      <c r="W20" s="109">
        <v>417</v>
      </c>
      <c r="X20" s="109">
        <v>428</v>
      </c>
      <c r="Y20" s="109">
        <v>405</v>
      </c>
      <c r="Z20" s="156">
        <v>1571</v>
      </c>
      <c r="AA20" s="109">
        <v>119</v>
      </c>
      <c r="AB20" s="115">
        <v>464</v>
      </c>
      <c r="AC20" s="109">
        <v>483</v>
      </c>
      <c r="AD20" s="109">
        <v>425</v>
      </c>
      <c r="AE20" s="156">
        <v>1491</v>
      </c>
    </row>
    <row r="21" spans="1:31">
      <c r="A21" s="50"/>
      <c r="B21" s="51"/>
      <c r="C21" s="51"/>
      <c r="D21" s="51"/>
      <c r="E21" s="51"/>
      <c r="F21" s="158"/>
      <c r="G21" s="51"/>
      <c r="H21" s="51"/>
      <c r="I21" s="51"/>
      <c r="J21" s="51"/>
      <c r="K21" s="158"/>
      <c r="L21" s="51"/>
      <c r="M21" s="51"/>
      <c r="N21" s="51"/>
      <c r="O21" s="51"/>
      <c r="P21" s="158"/>
      <c r="Q21" s="51"/>
      <c r="R21" s="51"/>
      <c r="S21" s="51"/>
      <c r="T21" s="51"/>
      <c r="U21" s="158"/>
      <c r="V21" s="51"/>
      <c r="W21" s="51"/>
      <c r="X21" s="51"/>
      <c r="Y21" s="51"/>
      <c r="Z21" s="158"/>
      <c r="AA21" s="51"/>
      <c r="AC21" s="51"/>
      <c r="AD21" s="51"/>
      <c r="AE21" s="158"/>
    </row>
    <row r="22" spans="1:31">
      <c r="A22" s="11" t="s">
        <v>120</v>
      </c>
      <c r="B22" s="13">
        <v>24.463019786266006</v>
      </c>
      <c r="C22" s="13">
        <v>25.657894736842106</v>
      </c>
      <c r="D22" s="13">
        <v>24.913534701406505</v>
      </c>
      <c r="E22" s="13">
        <v>23.65485564304462</v>
      </c>
      <c r="F22" s="159">
        <v>24.658445337397811</v>
      </c>
      <c r="G22" s="13">
        <v>22.704213686717051</v>
      </c>
      <c r="H22" s="13">
        <v>22.257374150925841</v>
      </c>
      <c r="I22" s="13">
        <v>21.385242191036667</v>
      </c>
      <c r="J22" s="13">
        <v>21.357213572135723</v>
      </c>
      <c r="K22" s="159">
        <v>21.897467224284572</v>
      </c>
      <c r="L22" s="13">
        <v>21.977207449272676</v>
      </c>
      <c r="M22" s="13">
        <v>22.544864279917036</v>
      </c>
      <c r="N22" s="13">
        <v>22.46675836772123</v>
      </c>
      <c r="O22" s="13">
        <v>22.860020140986908</v>
      </c>
      <c r="P22" s="159">
        <v>22.463967055593688</v>
      </c>
      <c r="Q22" s="13">
        <v>22.506701173860797</v>
      </c>
      <c r="R22" s="13">
        <v>22.669715089693984</v>
      </c>
      <c r="S22" s="13">
        <v>22.354813046937153</v>
      </c>
      <c r="T22" s="13">
        <v>22.019635343618514</v>
      </c>
      <c r="U22" s="159">
        <v>22.385999287495547</v>
      </c>
      <c r="V22" s="13">
        <v>21.892359530097441</v>
      </c>
      <c r="W22" s="13">
        <v>22.38295633876907</v>
      </c>
      <c r="X22" s="13">
        <v>21.995464852607711</v>
      </c>
      <c r="Y22" s="13">
        <v>21.30387113097748</v>
      </c>
      <c r="Z22" s="159">
        <v>21.887989499015532</v>
      </c>
      <c r="AA22" s="13">
        <v>21.2</v>
      </c>
      <c r="AB22" s="1">
        <v>21.4</v>
      </c>
      <c r="AC22" s="119">
        <v>21.247658604120858</v>
      </c>
      <c r="AD22" s="119">
        <v>20.854932610256004</v>
      </c>
      <c r="AE22" s="159">
        <v>21.195092832736403</v>
      </c>
    </row>
    <row r="23" spans="1:31">
      <c r="A23" s="11" t="s">
        <v>121</v>
      </c>
      <c r="B23" s="13">
        <v>3.7879589461432652</v>
      </c>
      <c r="C23" s="13">
        <v>5.0589836660617058</v>
      </c>
      <c r="D23" s="13">
        <v>5.3608485127968644</v>
      </c>
      <c r="E23" s="13">
        <v>4.7462817147856518</v>
      </c>
      <c r="F23" s="159">
        <v>4.7194124982679782</v>
      </c>
      <c r="G23" s="13">
        <v>4.6692204161921529</v>
      </c>
      <c r="H23" s="13">
        <v>5.4619893923885732</v>
      </c>
      <c r="I23" s="13">
        <v>5.4323223177908551</v>
      </c>
      <c r="J23" s="13">
        <v>5.0760507605076048</v>
      </c>
      <c r="K23" s="159">
        <v>5.1736290587848313</v>
      </c>
      <c r="L23" s="13">
        <v>4.9476512554433434</v>
      </c>
      <c r="M23" s="13">
        <v>5.8526467670664619</v>
      </c>
      <c r="N23" s="13">
        <v>5.9972489683631363</v>
      </c>
      <c r="O23" s="13">
        <v>5.3922914950105278</v>
      </c>
      <c r="P23" s="159">
        <v>5.5502173415694349</v>
      </c>
      <c r="Q23" s="13">
        <v>5.1298641279230983</v>
      </c>
      <c r="R23" s="13">
        <v>6.0411537108688007</v>
      </c>
      <c r="S23" s="13">
        <v>6.1080173252010965</v>
      </c>
      <c r="T23" s="13">
        <v>5.3208274894810659</v>
      </c>
      <c r="U23" s="159">
        <v>5.6555040969006054</v>
      </c>
      <c r="V23" s="13">
        <v>4.6352791184773698</v>
      </c>
      <c r="W23" s="13">
        <v>5.9617745046466775</v>
      </c>
      <c r="X23" s="13">
        <v>6.026513169370312</v>
      </c>
      <c r="Y23" s="13">
        <v>5.6675381631103994</v>
      </c>
      <c r="Z23" s="159">
        <v>5.5830234084445411</v>
      </c>
      <c r="AA23" s="13">
        <v>4.7</v>
      </c>
      <c r="AB23" s="1">
        <v>5.8</v>
      </c>
      <c r="AC23" s="119">
        <v>5.9288215652740455</v>
      </c>
      <c r="AD23" s="119">
        <v>5.175851343807321</v>
      </c>
      <c r="AE23" s="159">
        <v>5.4011773908031779</v>
      </c>
    </row>
    <row r="24" spans="1:31">
      <c r="A24" s="11" t="s">
        <v>122</v>
      </c>
      <c r="B24" s="13">
        <v>15.484429065743946</v>
      </c>
      <c r="C24" s="13">
        <v>19.71706454465075</v>
      </c>
      <c r="D24" s="13">
        <v>21.51781582600648</v>
      </c>
      <c r="E24" s="13">
        <v>20.064724919093852</v>
      </c>
      <c r="F24" s="159">
        <v>19.139132389300968</v>
      </c>
      <c r="G24" s="13">
        <v>20.565435476516189</v>
      </c>
      <c r="H24" s="13">
        <v>24.540133779264213</v>
      </c>
      <c r="I24" s="13">
        <v>25.402201524132089</v>
      </c>
      <c r="J24" s="13">
        <v>23.767383059418457</v>
      </c>
      <c r="K24" s="159">
        <v>23.626609442060087</v>
      </c>
      <c r="L24" s="13">
        <v>22.512647554806069</v>
      </c>
      <c r="M24" s="13">
        <v>25.96</v>
      </c>
      <c r="N24" s="13">
        <v>26.693877551020407</v>
      </c>
      <c r="O24" s="13">
        <v>23.58830596716059</v>
      </c>
      <c r="P24" s="159">
        <v>24.707200325898768</v>
      </c>
      <c r="Q24" s="13">
        <v>22.792607802874741</v>
      </c>
      <c r="R24" s="13">
        <v>26.648564778898372</v>
      </c>
      <c r="S24" s="13">
        <v>27.323052589956504</v>
      </c>
      <c r="T24" s="13">
        <v>24.164012738853501</v>
      </c>
      <c r="U24" s="159">
        <v>25.263576685896162</v>
      </c>
      <c r="V24" s="13">
        <v>21.173044925124792</v>
      </c>
      <c r="W24" s="13">
        <v>26.635330983157068</v>
      </c>
      <c r="X24" s="13">
        <v>27.398889770023793</v>
      </c>
      <c r="Y24" s="13">
        <v>26.603325415676959</v>
      </c>
      <c r="Z24" s="159">
        <v>25.507246376811594</v>
      </c>
      <c r="AA24" s="13">
        <v>22.2</v>
      </c>
      <c r="AB24" s="1">
        <v>26.9</v>
      </c>
      <c r="AC24" s="119">
        <v>27.903411268685318</v>
      </c>
      <c r="AD24" s="119">
        <v>24.818355640535373</v>
      </c>
      <c r="AE24" s="159">
        <v>25.48315043216471</v>
      </c>
    </row>
    <row r="25" spans="1:31">
      <c r="A25" s="51" t="s">
        <v>10</v>
      </c>
      <c r="B25" s="13">
        <v>50</v>
      </c>
      <c r="C25" s="13">
        <v>107.22891566265061</v>
      </c>
      <c r="D25" s="13">
        <v>64.666666666666657</v>
      </c>
      <c r="E25" s="13">
        <v>23.008849557522122</v>
      </c>
      <c r="F25" s="159">
        <v>58.478260869565212</v>
      </c>
      <c r="G25" s="13">
        <v>28.753993610223645</v>
      </c>
      <c r="H25" s="13">
        <v>24.780701754385966</v>
      </c>
      <c r="I25" s="13">
        <v>30.368763557483732</v>
      </c>
      <c r="J25" s="13">
        <v>28.604651162790695</v>
      </c>
      <c r="K25" s="159">
        <v>28.072289156626507</v>
      </c>
      <c r="L25" s="13">
        <v>26.697892271662766</v>
      </c>
      <c r="M25" s="13">
        <v>28.044280442804425</v>
      </c>
      <c r="N25" s="13">
        <v>27.402135231316727</v>
      </c>
      <c r="O25" s="13">
        <v>27.155172413793103</v>
      </c>
      <c r="P25" s="159">
        <v>27.368421052631582</v>
      </c>
      <c r="Q25" s="13">
        <v>27.3542600896861</v>
      </c>
      <c r="R25" s="13">
        <v>29.738562091503269</v>
      </c>
      <c r="S25" s="13">
        <v>28.289473684210524</v>
      </c>
      <c r="T25" s="13">
        <v>30.208333333333332</v>
      </c>
      <c r="U25" s="159">
        <v>29.172857850421003</v>
      </c>
      <c r="V25" s="13">
        <v>26.712328767123289</v>
      </c>
      <c r="W25" s="13">
        <v>27.604166666666668</v>
      </c>
      <c r="X25" s="13">
        <v>24.912280701754387</v>
      </c>
      <c r="Y25" s="13">
        <v>25.138632162661739</v>
      </c>
      <c r="Z25" s="159">
        <v>26.070588235294117</v>
      </c>
      <c r="AA25" s="13">
        <v>26.1</v>
      </c>
      <c r="AB25" s="1">
        <v>25.9</v>
      </c>
      <c r="AC25" s="119">
        <v>26.033690658499236</v>
      </c>
      <c r="AD25" s="119">
        <v>25.958188153310104</v>
      </c>
      <c r="AE25" s="159">
        <v>25.968222442899702</v>
      </c>
    </row>
    <row r="26" spans="1:31" s="14" customFormat="1">
      <c r="A26" s="51" t="s">
        <v>119</v>
      </c>
      <c r="B26" s="13"/>
      <c r="C26" s="13"/>
      <c r="D26" s="13"/>
      <c r="E26" s="13"/>
      <c r="F26" s="160">
        <v>1981</v>
      </c>
      <c r="G26" s="13">
        <v>487</v>
      </c>
      <c r="H26" s="13">
        <v>503</v>
      </c>
      <c r="I26" s="13">
        <v>499</v>
      </c>
      <c r="J26" s="13">
        <v>535</v>
      </c>
      <c r="K26" s="160">
        <v>2024</v>
      </c>
      <c r="L26" s="13">
        <v>525</v>
      </c>
      <c r="M26" s="13">
        <v>526</v>
      </c>
      <c r="N26" s="13">
        <v>516</v>
      </c>
      <c r="O26" s="13">
        <v>552</v>
      </c>
      <c r="P26" s="160">
        <v>2119</v>
      </c>
      <c r="Q26" s="13">
        <v>547</v>
      </c>
      <c r="R26" s="13">
        <v>553</v>
      </c>
      <c r="S26" s="13">
        <v>543</v>
      </c>
      <c r="T26" s="13">
        <v>574</v>
      </c>
      <c r="U26" s="160">
        <v>2217</v>
      </c>
      <c r="V26" s="120">
        <v>555</v>
      </c>
      <c r="W26" s="120">
        <v>556</v>
      </c>
      <c r="X26" s="120">
        <v>538</v>
      </c>
      <c r="Y26" s="120">
        <v>580</v>
      </c>
      <c r="Z26" s="160">
        <v>2229</v>
      </c>
      <c r="AA26" s="120">
        <v>565</v>
      </c>
      <c r="AB26" s="120">
        <v>577</v>
      </c>
      <c r="AC26" s="120">
        <v>574</v>
      </c>
      <c r="AD26" s="120">
        <v>605</v>
      </c>
      <c r="AE26" s="160">
        <v>2321</v>
      </c>
    </row>
    <row r="27" spans="1:31" s="12" customFormat="1"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C27" s="13"/>
      <c r="AD27" s="13"/>
      <c r="AE27" s="13"/>
    </row>
    <row r="28" spans="1:31" s="112" customFormat="1">
      <c r="A28" s="112" t="s">
        <v>138</v>
      </c>
      <c r="B28" s="113">
        <v>23377</v>
      </c>
      <c r="C28" s="113">
        <v>22449</v>
      </c>
      <c r="D28" s="113">
        <v>21761</v>
      </c>
      <c r="E28" s="113">
        <v>21280</v>
      </c>
      <c r="F28" s="113">
        <f>+E28</f>
        <v>21280</v>
      </c>
      <c r="G28" s="113">
        <v>21153</v>
      </c>
      <c r="H28" s="113">
        <v>21173</v>
      </c>
      <c r="I28" s="113">
        <v>21309</v>
      </c>
      <c r="J28" s="113">
        <v>21300</v>
      </c>
      <c r="K28" s="113">
        <f>+J28</f>
        <v>21300</v>
      </c>
      <c r="L28" s="113">
        <v>21287</v>
      </c>
      <c r="M28" s="113">
        <v>21405</v>
      </c>
      <c r="N28" s="113">
        <v>21705</v>
      </c>
      <c r="O28" s="113">
        <v>21678</v>
      </c>
      <c r="P28" s="113">
        <f>+O28</f>
        <v>21678</v>
      </c>
      <c r="Q28" s="113">
        <v>21383</v>
      </c>
      <c r="R28" s="113">
        <v>21433</v>
      </c>
      <c r="S28" s="113">
        <v>21579</v>
      </c>
      <c r="T28" s="113">
        <v>21932</v>
      </c>
      <c r="U28" s="113">
        <f>+T28</f>
        <v>21932</v>
      </c>
      <c r="V28" s="113">
        <v>21650</v>
      </c>
      <c r="W28" s="113">
        <v>21812</v>
      </c>
      <c r="X28" s="113">
        <v>22302</v>
      </c>
      <c r="Y28" s="113">
        <v>22021</v>
      </c>
      <c r="Z28" s="113">
        <f>+Y28</f>
        <v>22021</v>
      </c>
      <c r="AA28" s="112">
        <v>22133</v>
      </c>
      <c r="AB28" s="112">
        <v>22254</v>
      </c>
      <c r="AC28" s="113">
        <v>22955</v>
      </c>
      <c r="AD28" s="113">
        <v>22874</v>
      </c>
      <c r="AE28" s="113">
        <v>22874</v>
      </c>
    </row>
    <row r="29" spans="1:31" s="12" customFormat="1"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31"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</row>
    <row r="31" spans="1:31"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</row>
    <row r="32" spans="1:31"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</row>
    <row r="33" spans="2:31"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45"/>
      <c r="W33" s="45"/>
      <c r="X33" s="45"/>
      <c r="Y33" s="45"/>
      <c r="Z33" s="12"/>
    </row>
    <row r="34" spans="2:31"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</row>
    <row r="35" spans="2:31">
      <c r="V35" s="2"/>
      <c r="W35" s="2"/>
      <c r="X35" s="2"/>
      <c r="Y35" s="2"/>
    </row>
    <row r="36" spans="2:31">
      <c r="V36" s="2"/>
      <c r="W36" s="2"/>
      <c r="X36" s="2"/>
      <c r="Y36" s="2"/>
    </row>
  </sheetData>
  <customSheetViews>
    <customSheetView guid="{DFE42802-CC0B-41E6-9B01-C0BFFC50FB4E}" showRuler="0">
      <selection activeCell="B10" sqref="B10"/>
      <rowBreaks count="1" manualBreakCount="1">
        <brk id="53" max="16383" man="1"/>
      </rowBreaks>
      <pageMargins left="0.75" right="0.75" top="1" bottom="1" header="0.5" footer="0.5"/>
      <pageSetup paperSize="9" orientation="portrait" r:id="rId1"/>
      <headerFooter alignWithMargins="0"/>
    </customSheetView>
    <customSheetView guid="{0E8FF3CC-3724-4D58-AD4E-2D210C99121E}" showRuler="0">
      <selection sqref="A1:E1"/>
      <rowBreaks count="1" manualBreakCount="1">
        <brk id="53" max="16383" man="1"/>
      </rowBreaks>
      <pageMargins left="0.75" right="0.75" top="1" bottom="1" header="0.5" footer="0.5"/>
      <pageSetup paperSize="9" orientation="portrait" r:id="rId2"/>
      <headerFooter alignWithMargins="0"/>
    </customSheetView>
    <customSheetView guid="{59282D6D-6CC0-4B02-8A47-7CA122E36D54}" showRuler="0">
      <selection activeCell="I26" sqref="I26"/>
      <rowBreaks count="1" manualBreakCount="1">
        <brk id="53" max="16383" man="1"/>
      </rowBreaks>
      <pageMargins left="0.75" right="0.75" top="1" bottom="1" header="0.5" footer="0.5"/>
      <pageSetup paperSize="9" orientation="portrait" r:id="rId3"/>
      <headerFooter alignWithMargins="0"/>
    </customSheetView>
  </customSheetViews>
  <phoneticPr fontId="2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83" orientation="landscape" r:id="rId4"/>
  <headerFooter alignWithMargins="0"/>
  <rowBreaks count="1" manualBreakCount="1">
    <brk id="26" max="16383" man="1"/>
  </rowBreaks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D55"/>
  <sheetViews>
    <sheetView showGridLines="0" showRowColHeaders="0" zoomScaleNormal="100" zoomScaleSheetLayoutView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N22" sqref="N22"/>
    </sheetView>
  </sheetViews>
  <sheetFormatPr defaultRowHeight="11.25"/>
  <cols>
    <col min="1" max="1" width="58.7109375" style="1" customWidth="1"/>
    <col min="2" max="2" width="0.85546875" style="1" customWidth="1"/>
    <col min="3" max="7" width="7.7109375" style="1" customWidth="1"/>
    <col min="8" max="8" width="8.140625" style="1" customWidth="1"/>
    <col min="9" max="9" width="5.7109375" style="1" bestFit="1" customWidth="1"/>
    <col min="10" max="13" width="7.7109375" style="1" customWidth="1"/>
    <col min="14" max="14" width="8.140625" style="1" customWidth="1"/>
    <col min="15" max="15" width="0.85546875" style="1" customWidth="1"/>
    <col min="16" max="19" width="7.7109375" style="1" customWidth="1"/>
    <col min="20" max="20" width="8.140625" style="1" customWidth="1"/>
    <col min="21" max="21" width="0.85546875" style="1" customWidth="1"/>
    <col min="22" max="26" width="9.140625" style="1"/>
    <col min="27" max="27" width="0.85546875" style="1" customWidth="1"/>
    <col min="28" max="16384" width="9.140625" style="1"/>
  </cols>
  <sheetData>
    <row r="1" spans="1:27" s="3" customFormat="1" ht="15.75">
      <c r="A1" s="44" t="s">
        <v>108</v>
      </c>
      <c r="B1" s="7"/>
      <c r="C1" s="7"/>
      <c r="D1" s="7"/>
      <c r="E1" s="7"/>
      <c r="F1" s="7"/>
      <c r="G1" s="7"/>
      <c r="H1" s="9"/>
      <c r="I1" s="7"/>
      <c r="N1" s="9"/>
      <c r="O1" s="7"/>
      <c r="T1" s="9"/>
      <c r="U1" s="7"/>
      <c r="AA1" s="7"/>
    </row>
    <row r="2" spans="1:27" s="5" customFormat="1" ht="2.1" customHeight="1">
      <c r="A2" s="4"/>
      <c r="E2" s="4"/>
      <c r="F2" s="4"/>
      <c r="G2" s="4"/>
      <c r="H2" s="4"/>
      <c r="N2" s="4"/>
      <c r="T2" s="4"/>
    </row>
    <row r="3" spans="1:27">
      <c r="A3" s="9" t="s">
        <v>11</v>
      </c>
      <c r="B3" s="3"/>
      <c r="C3" s="3"/>
      <c r="D3" s="3"/>
    </row>
    <row r="4" spans="1:27" ht="12" customHeight="1">
      <c r="A4" s="181"/>
      <c r="B4" s="181"/>
      <c r="C4" s="181">
        <v>2009</v>
      </c>
      <c r="D4" s="181">
        <v>2010</v>
      </c>
      <c r="E4" s="181">
        <v>2011</v>
      </c>
      <c r="F4" s="181">
        <v>2012</v>
      </c>
      <c r="G4" s="181">
        <v>2013</v>
      </c>
      <c r="H4" s="182">
        <v>2014</v>
      </c>
    </row>
    <row r="5" spans="1:27" ht="11.45" customHeight="1">
      <c r="A5" s="202" t="s">
        <v>16</v>
      </c>
      <c r="B5" s="203"/>
      <c r="C5" s="201">
        <v>2239</v>
      </c>
      <c r="D5" s="201">
        <v>2721</v>
      </c>
      <c r="E5" s="201">
        <v>2975</v>
      </c>
      <c r="F5" s="201">
        <v>3074</v>
      </c>
      <c r="G5" s="201">
        <v>3052</v>
      </c>
      <c r="H5" s="170">
        <v>3145</v>
      </c>
      <c r="J5" s="63"/>
    </row>
    <row r="6" spans="1:27" ht="12" customHeight="1">
      <c r="A6" s="19"/>
      <c r="B6" s="2"/>
      <c r="C6" s="95"/>
      <c r="D6" s="95"/>
      <c r="E6" s="95"/>
      <c r="F6" s="95"/>
      <c r="G6" s="95"/>
      <c r="H6" s="170"/>
    </row>
    <row r="7" spans="1:27" ht="11.45" customHeight="1">
      <c r="A7" s="56" t="s">
        <v>67</v>
      </c>
      <c r="B7" s="2"/>
      <c r="C7" s="95"/>
      <c r="D7" s="95"/>
      <c r="E7" s="95"/>
      <c r="F7" s="95"/>
      <c r="G7" s="95"/>
      <c r="H7" s="170"/>
    </row>
    <row r="8" spans="1:27" ht="11.45" customHeight="1">
      <c r="A8" s="19" t="s">
        <v>68</v>
      </c>
      <c r="B8" s="2"/>
      <c r="C8" s="95">
        <v>25</v>
      </c>
      <c r="D8" s="95">
        <v>30</v>
      </c>
      <c r="E8" s="95">
        <v>34</v>
      </c>
      <c r="F8" s="95">
        <v>40</v>
      </c>
      <c r="G8" s="95">
        <v>39</v>
      </c>
      <c r="H8" s="170">
        <v>37</v>
      </c>
    </row>
    <row r="9" spans="1:27" ht="11.45" customHeight="1">
      <c r="A9" s="19" t="s">
        <v>69</v>
      </c>
      <c r="B9" s="2"/>
      <c r="C9" s="95">
        <v>-62</v>
      </c>
      <c r="D9" s="95">
        <v>-372</v>
      </c>
      <c r="E9" s="95">
        <v>-122</v>
      </c>
      <c r="F9" s="95">
        <v>22</v>
      </c>
      <c r="G9" s="95">
        <v>-174</v>
      </c>
      <c r="H9" s="170">
        <v>96</v>
      </c>
    </row>
    <row r="10" spans="1:27" ht="22.5">
      <c r="A10" s="24" t="s">
        <v>70</v>
      </c>
      <c r="B10" s="2"/>
      <c r="C10" s="93">
        <v>2202</v>
      </c>
      <c r="D10" s="93">
        <v>2379</v>
      </c>
      <c r="E10" s="93">
        <v>2887</v>
      </c>
      <c r="F10" s="93">
        <v>3136</v>
      </c>
      <c r="G10" s="93">
        <v>2917</v>
      </c>
      <c r="H10" s="171">
        <v>3278</v>
      </c>
    </row>
    <row r="11" spans="1:27" ht="11.45" customHeight="1">
      <c r="A11" s="57"/>
      <c r="B11" s="2"/>
      <c r="C11" s="96"/>
      <c r="D11" s="96"/>
      <c r="E11" s="96"/>
      <c r="F11" s="96"/>
      <c r="G11" s="96"/>
      <c r="H11" s="172"/>
    </row>
    <row r="12" spans="1:27">
      <c r="A12" s="19" t="s">
        <v>71</v>
      </c>
      <c r="B12" s="2"/>
      <c r="C12" s="95">
        <v>985</v>
      </c>
      <c r="D12" s="95">
        <v>-8</v>
      </c>
      <c r="E12" s="95">
        <v>-184</v>
      </c>
      <c r="F12" s="95">
        <v>-196</v>
      </c>
      <c r="G12" s="95">
        <v>-217</v>
      </c>
      <c r="H12" s="170">
        <v>-280</v>
      </c>
    </row>
    <row r="13" spans="1:27" ht="12" customHeight="1">
      <c r="A13" s="19" t="s">
        <v>72</v>
      </c>
      <c r="B13" s="2"/>
      <c r="C13" s="95">
        <v>-695</v>
      </c>
      <c r="D13" s="95">
        <v>6</v>
      </c>
      <c r="E13" s="95">
        <v>0</v>
      </c>
      <c r="F13" s="95">
        <v>-271</v>
      </c>
      <c r="G13" s="95">
        <v>-129</v>
      </c>
      <c r="H13" s="170">
        <v>-296</v>
      </c>
    </row>
    <row r="14" spans="1:27">
      <c r="A14" s="19" t="s">
        <v>140</v>
      </c>
      <c r="C14" s="95"/>
      <c r="D14" s="95"/>
      <c r="E14" s="95"/>
      <c r="F14" s="95"/>
      <c r="G14" s="95"/>
      <c r="H14" s="170">
        <v>50</v>
      </c>
    </row>
    <row r="15" spans="1:27">
      <c r="A15" s="19" t="s">
        <v>141</v>
      </c>
      <c r="B15" s="6"/>
      <c r="C15" s="95">
        <f>-717+202</f>
        <v>-515</v>
      </c>
      <c r="D15" s="95">
        <f>-649+116</f>
        <v>-533</v>
      </c>
      <c r="E15" s="95">
        <f>-535+120</f>
        <v>-415</v>
      </c>
      <c r="F15" s="95">
        <f>-282+46</f>
        <v>-236</v>
      </c>
      <c r="G15" s="95">
        <f>-292+32</f>
        <v>-260</v>
      </c>
      <c r="H15" s="170">
        <v>-306</v>
      </c>
    </row>
    <row r="16" spans="1:27">
      <c r="A16" s="22" t="s">
        <v>73</v>
      </c>
      <c r="C16" s="95">
        <v>-275</v>
      </c>
      <c r="D16" s="95">
        <v>-181</v>
      </c>
      <c r="E16" s="95">
        <v>-425</v>
      </c>
      <c r="F16" s="95">
        <v>-782</v>
      </c>
      <c r="G16" s="95">
        <v>-536</v>
      </c>
      <c r="H16" s="170">
        <v>-527</v>
      </c>
    </row>
    <row r="17" spans="1:30">
      <c r="A17" s="24" t="s">
        <v>81</v>
      </c>
      <c r="C17" s="93">
        <v>1702</v>
      </c>
      <c r="D17" s="93">
        <v>1663</v>
      </c>
      <c r="E17" s="93">
        <v>1863</v>
      </c>
      <c r="F17" s="93">
        <v>1651</v>
      </c>
      <c r="G17" s="93">
        <v>1775</v>
      </c>
      <c r="H17" s="171">
        <v>1919</v>
      </c>
      <c r="J17" s="2"/>
      <c r="K17" s="2"/>
    </row>
    <row r="18" spans="1:30">
      <c r="A18" s="19"/>
      <c r="C18" s="95"/>
      <c r="D18" s="95"/>
      <c r="E18" s="95"/>
      <c r="F18" s="95"/>
      <c r="G18" s="95"/>
      <c r="H18" s="170"/>
    </row>
    <row r="19" spans="1:30">
      <c r="A19" s="19" t="s">
        <v>74</v>
      </c>
      <c r="C19" s="95">
        <v>-137</v>
      </c>
      <c r="D19" s="95">
        <v>-117</v>
      </c>
      <c r="E19" s="95">
        <v>-96</v>
      </c>
      <c r="F19" s="95">
        <v>-132</v>
      </c>
      <c r="G19" s="95">
        <v>-177</v>
      </c>
      <c r="H19" s="170">
        <v>-230</v>
      </c>
    </row>
    <row r="20" spans="1:30">
      <c r="A20" s="19" t="s">
        <v>75</v>
      </c>
      <c r="C20" s="95">
        <v>1</v>
      </c>
      <c r="D20" s="95">
        <v>2</v>
      </c>
      <c r="E20" s="95">
        <v>0</v>
      </c>
      <c r="F20" s="95">
        <v>0</v>
      </c>
      <c r="G20" s="95">
        <v>0</v>
      </c>
      <c r="H20" s="170">
        <v>0</v>
      </c>
    </row>
    <row r="21" spans="1:30">
      <c r="A21" s="19" t="s">
        <v>76</v>
      </c>
      <c r="C21" s="95">
        <v>-470</v>
      </c>
      <c r="D21" s="95">
        <v>-330</v>
      </c>
      <c r="E21" s="95">
        <v>-548</v>
      </c>
      <c r="F21" s="95">
        <v>-446</v>
      </c>
      <c r="G21" s="95">
        <v>-226</v>
      </c>
      <c r="H21" s="170">
        <v>-373</v>
      </c>
    </row>
    <row r="22" spans="1:30">
      <c r="A22" s="19" t="s">
        <v>77</v>
      </c>
      <c r="C22" s="95">
        <v>140</v>
      </c>
      <c r="D22" s="95">
        <v>376</v>
      </c>
      <c r="E22" s="95">
        <v>680</v>
      </c>
      <c r="F22" s="95">
        <v>404</v>
      </c>
      <c r="G22" s="95">
        <v>314</v>
      </c>
      <c r="H22" s="170">
        <v>169</v>
      </c>
    </row>
    <row r="23" spans="1:30">
      <c r="A23" s="19" t="s">
        <v>78</v>
      </c>
      <c r="C23" s="95">
        <v>-29</v>
      </c>
      <c r="D23" s="95">
        <v>-50</v>
      </c>
      <c r="E23" s="95">
        <v>-65</v>
      </c>
      <c r="F23" s="95">
        <v>-106</v>
      </c>
      <c r="G23" s="95">
        <v>-269</v>
      </c>
      <c r="H23" s="170">
        <v>-14</v>
      </c>
    </row>
    <row r="24" spans="1:30">
      <c r="A24" s="19" t="s">
        <v>79</v>
      </c>
      <c r="C24" s="95">
        <v>-12</v>
      </c>
      <c r="D24" s="95">
        <v>-4</v>
      </c>
      <c r="E24" s="95">
        <v>0</v>
      </c>
      <c r="F24" s="95">
        <v>12</v>
      </c>
      <c r="G24" s="95">
        <v>0</v>
      </c>
      <c r="H24" s="170">
        <v>0</v>
      </c>
      <c r="AD24" s="2"/>
    </row>
    <row r="25" spans="1:30">
      <c r="A25" s="22" t="s">
        <v>80</v>
      </c>
      <c r="C25" s="95">
        <v>21</v>
      </c>
      <c r="D25" s="95">
        <v>-28</v>
      </c>
      <c r="E25" s="95">
        <v>-5</v>
      </c>
      <c r="F25" s="95">
        <v>19</v>
      </c>
      <c r="G25" s="95">
        <v>10</v>
      </c>
      <c r="H25" s="170">
        <v>-13</v>
      </c>
    </row>
    <row r="26" spans="1:30">
      <c r="A26" s="24" t="s">
        <v>82</v>
      </c>
      <c r="C26" s="93">
        <v>-486</v>
      </c>
      <c r="D26" s="93">
        <v>-151</v>
      </c>
      <c r="E26" s="93">
        <v>-34</v>
      </c>
      <c r="F26" s="93">
        <v>-249</v>
      </c>
      <c r="G26" s="93">
        <v>-348</v>
      </c>
      <c r="H26" s="171">
        <v>-461</v>
      </c>
    </row>
    <row r="27" spans="1:30">
      <c r="A27" s="32"/>
      <c r="C27" s="97"/>
      <c r="D27" s="97"/>
      <c r="E27" s="97"/>
      <c r="F27" s="97"/>
      <c r="G27" s="97"/>
      <c r="H27" s="173"/>
    </row>
    <row r="28" spans="1:30">
      <c r="A28" s="34" t="s">
        <v>83</v>
      </c>
      <c r="C28" s="98">
        <v>1216</v>
      </c>
      <c r="D28" s="98">
        <v>1512</v>
      </c>
      <c r="E28" s="98">
        <v>1829</v>
      </c>
      <c r="F28" s="98">
        <v>1402</v>
      </c>
      <c r="G28" s="98">
        <v>1427</v>
      </c>
      <c r="H28" s="174">
        <v>1458</v>
      </c>
    </row>
    <row r="29" spans="1:30">
      <c r="A29" s="19"/>
      <c r="C29" s="95"/>
      <c r="D29" s="95"/>
      <c r="E29" s="95"/>
      <c r="F29" s="95"/>
      <c r="G29" s="95"/>
      <c r="H29" s="170"/>
    </row>
    <row r="30" spans="1:30">
      <c r="A30" s="19" t="s">
        <v>84</v>
      </c>
      <c r="C30" s="95">
        <v>1022</v>
      </c>
      <c r="D30" s="95">
        <v>574</v>
      </c>
      <c r="E30" s="95">
        <v>2022</v>
      </c>
      <c r="F30" s="95">
        <v>750</v>
      </c>
      <c r="G30" s="95">
        <v>2485</v>
      </c>
      <c r="H30" s="170">
        <v>1489</v>
      </c>
    </row>
    <row r="31" spans="1:30">
      <c r="A31" s="19" t="s">
        <v>85</v>
      </c>
      <c r="C31" s="95">
        <v>-3733</v>
      </c>
      <c r="D31" s="95">
        <v>-1605</v>
      </c>
      <c r="E31" s="95">
        <v>-880</v>
      </c>
      <c r="F31" s="95">
        <v>-547</v>
      </c>
      <c r="G31" s="95">
        <v>-3003</v>
      </c>
      <c r="H31" s="170">
        <v>-1692</v>
      </c>
    </row>
    <row r="32" spans="1:30">
      <c r="A32" s="19" t="s">
        <v>86</v>
      </c>
      <c r="C32" s="95">
        <v>-89</v>
      </c>
      <c r="D32" s="95">
        <v>-11</v>
      </c>
      <c r="E32" s="95">
        <v>-459</v>
      </c>
      <c r="F32" s="95">
        <v>-65</v>
      </c>
      <c r="G32" s="95">
        <v>-58</v>
      </c>
      <c r="H32" s="170">
        <v>-128</v>
      </c>
    </row>
    <row r="33" spans="1:8">
      <c r="A33" s="58" t="s">
        <v>87</v>
      </c>
      <c r="C33" s="95"/>
      <c r="D33" s="95"/>
      <c r="E33" s="95"/>
      <c r="F33" s="95"/>
      <c r="G33" s="95"/>
      <c r="H33" s="170"/>
    </row>
    <row r="34" spans="1:8">
      <c r="A34" s="19" t="s">
        <v>88</v>
      </c>
      <c r="C34" s="95">
        <v>0</v>
      </c>
      <c r="D34" s="95">
        <v>-52</v>
      </c>
      <c r="E34" s="95">
        <v>-105</v>
      </c>
      <c r="F34" s="95">
        <v>-190</v>
      </c>
      <c r="G34" s="95">
        <v>-235</v>
      </c>
      <c r="H34" s="170">
        <v>-270</v>
      </c>
    </row>
    <row r="35" spans="1:8">
      <c r="A35" s="22" t="s">
        <v>111</v>
      </c>
      <c r="C35" s="95">
        <v>0</v>
      </c>
      <c r="D35" s="95">
        <v>-397</v>
      </c>
      <c r="E35" s="95">
        <v>-2505</v>
      </c>
      <c r="F35" s="95">
        <v>-1303</v>
      </c>
      <c r="G35" s="95">
        <v>-700</v>
      </c>
      <c r="H35" s="170">
        <v>-1183</v>
      </c>
    </row>
    <row r="36" spans="1:8">
      <c r="A36" s="22" t="s">
        <v>112</v>
      </c>
      <c r="C36" s="95">
        <v>1050</v>
      </c>
      <c r="D36" s="95">
        <v>0</v>
      </c>
      <c r="E36" s="95">
        <v>0</v>
      </c>
      <c r="F36" s="95">
        <v>0</v>
      </c>
      <c r="G36" s="95">
        <v>0</v>
      </c>
      <c r="H36" s="170"/>
    </row>
    <row r="37" spans="1:8">
      <c r="A37" s="64" t="s">
        <v>89</v>
      </c>
      <c r="C37" s="95">
        <v>377</v>
      </c>
      <c r="D37" s="95">
        <v>100</v>
      </c>
      <c r="E37" s="95">
        <v>87</v>
      </c>
      <c r="F37" s="95">
        <v>219</v>
      </c>
      <c r="G37" s="95">
        <v>162</v>
      </c>
      <c r="H37" s="170">
        <v>178</v>
      </c>
    </row>
    <row r="38" spans="1:8">
      <c r="A38" s="22" t="s">
        <v>90</v>
      </c>
      <c r="C38" s="95">
        <v>0</v>
      </c>
      <c r="D38" s="95">
        <v>-7</v>
      </c>
      <c r="E38" s="95">
        <v>23</v>
      </c>
      <c r="F38" s="95">
        <v>34</v>
      </c>
      <c r="G38" s="95">
        <v>-38</v>
      </c>
      <c r="H38" s="170">
        <v>37</v>
      </c>
    </row>
    <row r="39" spans="1:8">
      <c r="A39" s="24" t="s">
        <v>91</v>
      </c>
      <c r="C39" s="93">
        <v>-1373</v>
      </c>
      <c r="D39" s="93">
        <v>-1398</v>
      </c>
      <c r="E39" s="93">
        <v>-1817</v>
      </c>
      <c r="F39" s="93">
        <v>-1102</v>
      </c>
      <c r="G39" s="93">
        <v>-1387</v>
      </c>
      <c r="H39" s="171">
        <v>-1569</v>
      </c>
    </row>
    <row r="40" spans="1:8">
      <c r="A40" s="19"/>
      <c r="C40" s="95"/>
      <c r="D40" s="95"/>
      <c r="E40" s="95"/>
      <c r="F40" s="95"/>
      <c r="G40" s="95"/>
      <c r="H40" s="170"/>
    </row>
    <row r="41" spans="1:8" ht="12" thickBot="1">
      <c r="A41" s="27" t="s">
        <v>92</v>
      </c>
      <c r="C41" s="99">
        <v>-157</v>
      </c>
      <c r="D41" s="99">
        <v>114</v>
      </c>
      <c r="E41" s="99">
        <v>12</v>
      </c>
      <c r="F41" s="99">
        <v>300</v>
      </c>
      <c r="G41" s="99">
        <v>40</v>
      </c>
      <c r="H41" s="175">
        <v>-111</v>
      </c>
    </row>
    <row r="42" spans="1:8">
      <c r="A42" s="19"/>
      <c r="C42" s="95"/>
      <c r="D42" s="95"/>
      <c r="E42" s="95"/>
      <c r="F42" s="95"/>
      <c r="G42" s="95"/>
      <c r="H42" s="170"/>
    </row>
    <row r="43" spans="1:8">
      <c r="A43" s="59" t="s">
        <v>93</v>
      </c>
      <c r="C43" s="100">
        <v>516</v>
      </c>
      <c r="D43" s="100">
        <v>367</v>
      </c>
      <c r="E43" s="100">
        <v>363</v>
      </c>
      <c r="F43" s="100">
        <v>367</v>
      </c>
      <c r="G43" s="100">
        <v>552</v>
      </c>
      <c r="H43" s="176">
        <v>707</v>
      </c>
    </row>
    <row r="44" spans="1:8">
      <c r="A44" s="19" t="s">
        <v>92</v>
      </c>
      <c r="C44" s="95">
        <v>-157</v>
      </c>
      <c r="D44" s="95">
        <v>114</v>
      </c>
      <c r="E44" s="95">
        <v>12</v>
      </c>
      <c r="F44" s="95">
        <v>300</v>
      </c>
      <c r="G44" s="95">
        <v>40</v>
      </c>
      <c r="H44" s="170">
        <v>-111</v>
      </c>
    </row>
    <row r="45" spans="1:8">
      <c r="A45" s="18" t="s">
        <v>94</v>
      </c>
      <c r="C45" s="100">
        <v>8</v>
      </c>
      <c r="D45" s="100">
        <v>-118</v>
      </c>
      <c r="E45" s="100">
        <v>-8</v>
      </c>
      <c r="F45" s="100">
        <v>-115</v>
      </c>
      <c r="G45" s="100">
        <v>115</v>
      </c>
      <c r="H45" s="176">
        <v>-164</v>
      </c>
    </row>
    <row r="46" spans="1:8">
      <c r="A46" s="19"/>
      <c r="C46" s="95"/>
      <c r="D46" s="95"/>
      <c r="E46" s="95"/>
      <c r="F46" s="95"/>
      <c r="G46" s="101"/>
      <c r="H46" s="177"/>
    </row>
    <row r="47" spans="1:8" ht="12" thickBot="1">
      <c r="A47" s="60" t="s">
        <v>95</v>
      </c>
      <c r="C47" s="99">
        <v>367</v>
      </c>
      <c r="D47" s="99">
        <v>363</v>
      </c>
      <c r="E47" s="99">
        <v>367</v>
      </c>
      <c r="F47" s="99">
        <v>552</v>
      </c>
      <c r="G47" s="99">
        <v>707</v>
      </c>
      <c r="H47" s="175">
        <v>432</v>
      </c>
    </row>
    <row r="48" spans="1:8" ht="12.75">
      <c r="A48" s="17" t="s">
        <v>136</v>
      </c>
      <c r="C48" s="102"/>
      <c r="D48" s="102"/>
      <c r="E48" s="102"/>
      <c r="F48" s="102"/>
      <c r="G48" s="102"/>
      <c r="H48" s="178"/>
    </row>
    <row r="49" spans="1:10" ht="12.75">
      <c r="A49" s="61"/>
      <c r="C49" s="103"/>
      <c r="D49" s="103"/>
      <c r="E49" s="103"/>
      <c r="F49" s="103"/>
      <c r="G49" s="103"/>
      <c r="H49" s="179"/>
    </row>
    <row r="50" spans="1:10">
      <c r="A50" s="18" t="s">
        <v>96</v>
      </c>
      <c r="C50" s="98"/>
      <c r="D50" s="98"/>
      <c r="E50" s="98"/>
      <c r="F50" s="98"/>
      <c r="G50" s="98"/>
      <c r="H50" s="174"/>
    </row>
    <row r="51" spans="1:10">
      <c r="A51" s="19" t="s">
        <v>83</v>
      </c>
      <c r="C51" s="95">
        <v>1216</v>
      </c>
      <c r="D51" s="95">
        <v>1512</v>
      </c>
      <c r="E51" s="95">
        <v>1829</v>
      </c>
      <c r="F51" s="95">
        <v>1402</v>
      </c>
      <c r="G51" s="95">
        <v>1427</v>
      </c>
      <c r="H51" s="170">
        <v>1458</v>
      </c>
      <c r="J51" s="42"/>
    </row>
    <row r="52" spans="1:10">
      <c r="A52" s="19" t="s">
        <v>97</v>
      </c>
      <c r="C52" s="95">
        <v>41</v>
      </c>
      <c r="D52" s="95">
        <v>54</v>
      </c>
      <c r="E52" s="95">
        <v>65</v>
      </c>
      <c r="F52" s="95">
        <v>94</v>
      </c>
      <c r="G52" s="95">
        <v>269</v>
      </c>
      <c r="H52" s="170">
        <v>14</v>
      </c>
    </row>
    <row r="53" spans="1:10">
      <c r="A53" s="19" t="s">
        <v>98</v>
      </c>
      <c r="C53" s="95">
        <v>0</v>
      </c>
      <c r="D53" s="95">
        <v>0</v>
      </c>
      <c r="E53" s="95">
        <v>0</v>
      </c>
      <c r="F53" s="95">
        <v>13</v>
      </c>
      <c r="G53" s="95">
        <v>58</v>
      </c>
      <c r="H53" s="170">
        <v>0</v>
      </c>
    </row>
    <row r="54" spans="1:10" ht="12" thickBot="1">
      <c r="A54" s="62" t="s">
        <v>99</v>
      </c>
      <c r="C54" s="104">
        <v>1257</v>
      </c>
      <c r="D54" s="104">
        <v>1566</v>
      </c>
      <c r="E54" s="104">
        <v>1894</v>
      </c>
      <c r="F54" s="104">
        <v>1509</v>
      </c>
      <c r="G54" s="104">
        <v>1754</v>
      </c>
      <c r="H54" s="180">
        <v>1472</v>
      </c>
    </row>
    <row r="55" spans="1:10">
      <c r="E55" s="12"/>
      <c r="F55" s="12"/>
      <c r="G55" s="12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D55"/>
  <sheetViews>
    <sheetView showGridLines="0" showRowColHeaders="0" view="pageBreakPreview" zoomScaleNormal="100" zoomScaleSheetLayoutView="100" workbookViewId="0">
      <pane xSplit="2" ySplit="3" topLeftCell="E4" activePane="bottomRight" state="frozen"/>
      <selection pane="topRight" activeCell="C1" sqref="C1"/>
      <selection pane="bottomLeft" activeCell="A4" sqref="A4"/>
      <selection pane="bottomRight" activeCell="G4" sqref="G4"/>
    </sheetView>
  </sheetViews>
  <sheetFormatPr defaultRowHeight="11.25"/>
  <cols>
    <col min="1" max="1" width="37.42578125" style="1" customWidth="1"/>
    <col min="2" max="2" width="0.85546875" style="1" customWidth="1"/>
    <col min="3" max="3" width="7.42578125" style="1" customWidth="1"/>
    <col min="4" max="7" width="7.7109375" style="1" customWidth="1"/>
    <col min="8" max="8" width="9" style="1" customWidth="1"/>
    <col min="9" max="9" width="5.7109375" style="1" bestFit="1" customWidth="1"/>
    <col min="10" max="13" width="7.7109375" style="1" customWidth="1"/>
    <col min="14" max="14" width="8.140625" style="1" customWidth="1"/>
    <col min="15" max="15" width="0.85546875" style="1" customWidth="1"/>
    <col min="16" max="19" width="7.7109375" style="1" customWidth="1"/>
    <col min="20" max="20" width="8.140625" style="1" customWidth="1"/>
    <col min="21" max="21" width="0.85546875" style="1" customWidth="1"/>
    <col min="22" max="26" width="9.140625" style="1"/>
    <col min="27" max="27" width="0.85546875" style="1" customWidth="1"/>
    <col min="28" max="16384" width="9.140625" style="1"/>
  </cols>
  <sheetData>
    <row r="1" spans="1:27" s="3" customFormat="1" ht="15.75">
      <c r="A1" s="44" t="s">
        <v>107</v>
      </c>
      <c r="B1" s="7"/>
      <c r="C1" s="7"/>
      <c r="D1" s="7"/>
      <c r="E1" s="7"/>
      <c r="F1" s="7"/>
      <c r="G1" s="7"/>
      <c r="H1" s="9"/>
      <c r="I1" s="7"/>
      <c r="N1" s="9"/>
      <c r="O1" s="7"/>
      <c r="T1" s="9"/>
      <c r="U1" s="7"/>
      <c r="AA1" s="7"/>
    </row>
    <row r="2" spans="1:27" s="5" customFormat="1" ht="2.1" customHeight="1">
      <c r="A2" s="4"/>
      <c r="D2" s="4"/>
      <c r="E2" s="4"/>
      <c r="F2" s="4"/>
      <c r="G2" s="4"/>
      <c r="H2" s="4"/>
      <c r="N2" s="4"/>
      <c r="T2" s="4"/>
    </row>
    <row r="3" spans="1:27">
      <c r="A3" s="9" t="s">
        <v>11</v>
      </c>
      <c r="B3" s="3"/>
      <c r="C3" s="3"/>
    </row>
    <row r="4" spans="1:27" ht="11.45" customHeight="1">
      <c r="B4" s="2"/>
      <c r="C4" s="2"/>
    </row>
    <row r="5" spans="1:27" ht="12" customHeight="1">
      <c r="A5" s="67" t="s">
        <v>50</v>
      </c>
      <c r="B5" s="67"/>
      <c r="C5" s="54">
        <v>2009</v>
      </c>
      <c r="D5" s="54">
        <v>2010</v>
      </c>
      <c r="E5" s="54">
        <v>2011</v>
      </c>
      <c r="F5" s="54">
        <v>2012</v>
      </c>
      <c r="G5" s="54">
        <v>2013</v>
      </c>
      <c r="H5" s="127" t="s">
        <v>152</v>
      </c>
    </row>
    <row r="6" spans="1:27" ht="11.45" customHeight="1">
      <c r="A6" s="19"/>
      <c r="B6" s="2"/>
      <c r="C6" s="2"/>
      <c r="D6" s="20"/>
      <c r="E6" s="37"/>
      <c r="F6" s="37"/>
      <c r="G6" s="37"/>
      <c r="H6" s="37"/>
      <c r="I6" s="37"/>
      <c r="J6" s="38"/>
    </row>
    <row r="7" spans="1:27" ht="11.45" customHeight="1">
      <c r="A7" s="19" t="s">
        <v>40</v>
      </c>
      <c r="B7" s="2"/>
      <c r="C7" s="21">
        <v>8721</v>
      </c>
      <c r="D7" s="21">
        <v>8772</v>
      </c>
      <c r="E7" s="21">
        <v>8683</v>
      </c>
      <c r="F7" s="21">
        <v>8723</v>
      </c>
      <c r="G7" s="21">
        <v>8982</v>
      </c>
      <c r="H7" s="161">
        <v>8928</v>
      </c>
      <c r="I7" s="39"/>
      <c r="J7" s="38"/>
    </row>
    <row r="8" spans="1:27" ht="11.45" customHeight="1">
      <c r="A8" s="19" t="s">
        <v>41</v>
      </c>
      <c r="B8" s="2"/>
      <c r="C8" s="21">
        <v>4975</v>
      </c>
      <c r="D8" s="21">
        <v>4782</v>
      </c>
      <c r="E8" s="21">
        <v>4503</v>
      </c>
      <c r="F8" s="21">
        <v>4261</v>
      </c>
      <c r="G8" s="21">
        <v>3883</v>
      </c>
      <c r="H8" s="161">
        <v>3927</v>
      </c>
      <c r="J8" s="40"/>
    </row>
    <row r="9" spans="1:27">
      <c r="A9" s="22" t="s">
        <v>1</v>
      </c>
      <c r="B9" s="2"/>
      <c r="C9" s="21">
        <v>105</v>
      </c>
      <c r="D9" s="21">
        <v>140</v>
      </c>
      <c r="E9" s="21">
        <v>170</v>
      </c>
      <c r="F9" s="21">
        <v>153</v>
      </c>
      <c r="G9" s="21">
        <v>147</v>
      </c>
      <c r="H9" s="161">
        <v>297</v>
      </c>
      <c r="I9" s="21"/>
      <c r="J9" s="40"/>
    </row>
    <row r="10" spans="1:27" ht="11.45" customHeight="1">
      <c r="A10" s="22" t="s">
        <v>42</v>
      </c>
      <c r="B10" s="2"/>
      <c r="C10" s="23">
        <v>379</v>
      </c>
      <c r="D10" s="23">
        <v>449</v>
      </c>
      <c r="E10" s="23">
        <v>430</v>
      </c>
      <c r="F10" s="23">
        <v>409</v>
      </c>
      <c r="G10" s="23">
        <v>430</v>
      </c>
      <c r="H10" s="162">
        <v>488</v>
      </c>
      <c r="J10" s="41"/>
    </row>
    <row r="11" spans="1:27">
      <c r="A11" s="24" t="s">
        <v>43</v>
      </c>
      <c r="B11" s="2"/>
      <c r="C11" s="25">
        <v>14180</v>
      </c>
      <c r="D11" s="25">
        <v>14143</v>
      </c>
      <c r="E11" s="25">
        <v>13786</v>
      </c>
      <c r="F11" s="25">
        <v>13546</v>
      </c>
      <c r="G11" s="25">
        <v>13442</v>
      </c>
      <c r="H11" s="163">
        <v>13640</v>
      </c>
      <c r="J11" s="41"/>
    </row>
    <row r="12" spans="1:27" ht="12" customHeight="1">
      <c r="A12" s="19"/>
      <c r="B12" s="2"/>
      <c r="H12" s="164"/>
      <c r="J12" s="41"/>
    </row>
    <row r="13" spans="1:27">
      <c r="A13" s="19" t="s">
        <v>46</v>
      </c>
      <c r="C13" s="21">
        <v>6098</v>
      </c>
      <c r="D13" s="21">
        <v>7155</v>
      </c>
      <c r="E13" s="21">
        <v>7112</v>
      </c>
      <c r="F13" s="21">
        <v>7238</v>
      </c>
      <c r="G13" s="21">
        <v>7469</v>
      </c>
      <c r="H13" s="161">
        <v>7854.4</v>
      </c>
      <c r="J13" s="41"/>
    </row>
    <row r="14" spans="1:27">
      <c r="A14" s="19" t="s">
        <v>47</v>
      </c>
      <c r="B14" s="6"/>
      <c r="C14" s="21">
        <v>513</v>
      </c>
      <c r="D14" s="21">
        <v>541</v>
      </c>
      <c r="E14" s="21">
        <v>604</v>
      </c>
      <c r="F14" s="21">
        <v>629</v>
      </c>
      <c r="G14" s="21">
        <v>676</v>
      </c>
      <c r="H14" s="161">
        <v>744</v>
      </c>
      <c r="J14" s="42"/>
    </row>
    <row r="15" spans="1:27">
      <c r="A15" s="22" t="s">
        <v>1</v>
      </c>
      <c r="C15" s="21">
        <v>811</v>
      </c>
      <c r="D15" s="21">
        <v>709</v>
      </c>
      <c r="E15" s="21">
        <v>849</v>
      </c>
      <c r="F15" s="21">
        <v>791</v>
      </c>
      <c r="G15" s="21">
        <v>794</v>
      </c>
      <c r="H15" s="161">
        <v>985</v>
      </c>
      <c r="I15" s="21"/>
      <c r="J15" s="40"/>
    </row>
    <row r="16" spans="1:27">
      <c r="A16" s="22" t="s">
        <v>45</v>
      </c>
      <c r="C16" s="26">
        <v>367</v>
      </c>
      <c r="D16" s="26">
        <v>363</v>
      </c>
      <c r="E16" s="26">
        <v>367</v>
      </c>
      <c r="F16" s="26">
        <v>552</v>
      </c>
      <c r="G16" s="26">
        <v>707</v>
      </c>
      <c r="H16" s="162">
        <v>432</v>
      </c>
      <c r="J16" s="40"/>
    </row>
    <row r="17" spans="1:30">
      <c r="A17" s="22" t="s">
        <v>44</v>
      </c>
      <c r="C17" s="26">
        <v>211</v>
      </c>
      <c r="D17" s="26">
        <v>174</v>
      </c>
      <c r="E17" s="26">
        <v>16</v>
      </c>
      <c r="F17" s="26">
        <v>38</v>
      </c>
      <c r="G17" s="26">
        <v>12</v>
      </c>
      <c r="H17" s="162">
        <v>25</v>
      </c>
      <c r="J17" s="40"/>
    </row>
    <row r="18" spans="1:30">
      <c r="A18" s="24" t="s">
        <v>48</v>
      </c>
      <c r="C18" s="25">
        <v>8000</v>
      </c>
      <c r="D18" s="25">
        <v>8942</v>
      </c>
      <c r="E18" s="25">
        <v>8948</v>
      </c>
      <c r="F18" s="25">
        <v>9248</v>
      </c>
      <c r="G18" s="25">
        <v>9658</v>
      </c>
      <c r="H18" s="163">
        <v>10040.4</v>
      </c>
      <c r="J18" s="40"/>
    </row>
    <row r="19" spans="1:30">
      <c r="A19" s="22"/>
      <c r="H19" s="164"/>
      <c r="J19" s="40"/>
    </row>
    <row r="20" spans="1:30" ht="12" thickBot="1">
      <c r="A20" s="27" t="s">
        <v>49</v>
      </c>
      <c r="C20" s="28">
        <v>22180</v>
      </c>
      <c r="D20" s="28">
        <v>23085</v>
      </c>
      <c r="E20" s="28">
        <v>22734</v>
      </c>
      <c r="F20" s="28">
        <v>22794</v>
      </c>
      <c r="G20" s="28">
        <v>23100</v>
      </c>
      <c r="H20" s="165">
        <v>23680.400000000001</v>
      </c>
      <c r="J20" s="40"/>
    </row>
    <row r="21" spans="1:30">
      <c r="J21" s="42"/>
    </row>
    <row r="22" spans="1:30">
      <c r="I22" s="23"/>
      <c r="J22" s="41"/>
    </row>
    <row r="23" spans="1:30">
      <c r="J23" s="42"/>
    </row>
    <row r="24" spans="1:30">
      <c r="A24" s="67" t="s">
        <v>51</v>
      </c>
      <c r="B24" s="67"/>
      <c r="C24" s="54">
        <v>2009</v>
      </c>
      <c r="D24" s="54">
        <v>2010</v>
      </c>
      <c r="E24" s="54">
        <v>2011</v>
      </c>
      <c r="F24" s="54">
        <v>2012</v>
      </c>
      <c r="G24" s="54">
        <v>2013</v>
      </c>
      <c r="H24" s="110" t="str">
        <f>+H5</f>
        <v>2014</v>
      </c>
      <c r="I24" s="41"/>
      <c r="J24" s="40"/>
      <c r="AD24" s="2"/>
    </row>
    <row r="25" spans="1:30">
      <c r="A25" s="19"/>
      <c r="D25" s="20"/>
      <c r="E25" s="19"/>
      <c r="F25" s="19"/>
      <c r="G25" s="19"/>
      <c r="H25" s="19"/>
      <c r="I25" s="19"/>
      <c r="J25" s="19"/>
    </row>
    <row r="26" spans="1:30">
      <c r="A26" s="19" t="s">
        <v>2</v>
      </c>
      <c r="C26" s="21">
        <v>209</v>
      </c>
      <c r="D26" s="21">
        <v>209</v>
      </c>
      <c r="E26" s="21">
        <v>190</v>
      </c>
      <c r="F26" s="21">
        <v>188</v>
      </c>
      <c r="G26" s="21">
        <v>180</v>
      </c>
      <c r="H26" s="161">
        <v>177</v>
      </c>
      <c r="I26" s="43"/>
      <c r="J26" s="43"/>
    </row>
    <row r="27" spans="1:30">
      <c r="A27" s="18" t="s">
        <v>52</v>
      </c>
      <c r="C27" s="30">
        <v>5292</v>
      </c>
      <c r="D27" s="30">
        <v>6340</v>
      </c>
      <c r="E27" s="30">
        <v>5089</v>
      </c>
      <c r="F27" s="30">
        <v>5160</v>
      </c>
      <c r="G27" s="30">
        <v>6038</v>
      </c>
      <c r="H27" s="166">
        <v>5875</v>
      </c>
      <c r="J27" s="40"/>
    </row>
    <row r="28" spans="1:30">
      <c r="A28" s="24" t="s">
        <v>53</v>
      </c>
      <c r="C28" s="25">
        <v>5501</v>
      </c>
      <c r="D28" s="25">
        <v>6549</v>
      </c>
      <c r="E28" s="25">
        <v>5279</v>
      </c>
      <c r="F28" s="25">
        <v>5348</v>
      </c>
      <c r="G28" s="25">
        <v>6218</v>
      </c>
      <c r="H28" s="163">
        <v>6052</v>
      </c>
      <c r="I28" s="21"/>
      <c r="J28" s="29"/>
    </row>
    <row r="29" spans="1:30">
      <c r="A29" s="22" t="s">
        <v>54</v>
      </c>
      <c r="C29" s="23">
        <v>29</v>
      </c>
      <c r="D29" s="23">
        <v>36</v>
      </c>
      <c r="E29" s="23">
        <v>30</v>
      </c>
      <c r="F29" s="23">
        <v>37</v>
      </c>
      <c r="G29" s="23">
        <v>30</v>
      </c>
      <c r="H29" s="162">
        <v>29</v>
      </c>
      <c r="J29" s="41"/>
    </row>
    <row r="30" spans="1:30">
      <c r="A30" s="24" t="s">
        <v>55</v>
      </c>
      <c r="C30" s="25">
        <v>5530</v>
      </c>
      <c r="D30" s="25">
        <v>6585</v>
      </c>
      <c r="E30" s="25">
        <v>5309</v>
      </c>
      <c r="F30" s="25">
        <v>5385</v>
      </c>
      <c r="G30" s="25">
        <v>6248</v>
      </c>
      <c r="H30" s="163">
        <v>6081</v>
      </c>
      <c r="J30" s="29"/>
    </row>
    <row r="31" spans="1:30">
      <c r="A31" s="19"/>
      <c r="H31" s="164"/>
      <c r="J31" s="31"/>
    </row>
    <row r="32" spans="1:30">
      <c r="A32" s="19" t="s">
        <v>3</v>
      </c>
      <c r="C32" s="21">
        <v>449</v>
      </c>
      <c r="D32" s="21">
        <v>576</v>
      </c>
      <c r="E32" s="21">
        <v>527</v>
      </c>
      <c r="F32" s="21">
        <v>411</v>
      </c>
      <c r="G32" s="21">
        <v>411</v>
      </c>
      <c r="H32" s="161">
        <v>366</v>
      </c>
      <c r="J32" s="31"/>
    </row>
    <row r="33" spans="1:10">
      <c r="A33" s="19" t="s">
        <v>56</v>
      </c>
      <c r="C33" s="21">
        <v>884</v>
      </c>
      <c r="D33" s="21">
        <v>871</v>
      </c>
      <c r="E33" s="21">
        <v>975</v>
      </c>
      <c r="F33" s="21">
        <v>1078</v>
      </c>
      <c r="G33" s="21">
        <v>1034</v>
      </c>
      <c r="H33" s="161">
        <v>1311</v>
      </c>
      <c r="J33" s="42"/>
    </row>
    <row r="34" spans="1:10">
      <c r="A34" s="19" t="s">
        <v>57</v>
      </c>
      <c r="C34" s="21">
        <v>562</v>
      </c>
      <c r="D34" s="21">
        <v>309</v>
      </c>
      <c r="E34" s="21">
        <v>391</v>
      </c>
      <c r="F34" s="21">
        <v>418</v>
      </c>
      <c r="G34" s="21">
        <v>361</v>
      </c>
      <c r="H34" s="161">
        <v>328</v>
      </c>
      <c r="I34" s="21"/>
      <c r="J34" s="31"/>
    </row>
    <row r="35" spans="1:10">
      <c r="A35" s="19" t="s">
        <v>58</v>
      </c>
      <c r="C35" s="21">
        <v>6637</v>
      </c>
      <c r="D35" s="21">
        <v>5642</v>
      </c>
      <c r="E35" s="21">
        <v>6091</v>
      </c>
      <c r="F35" s="21">
        <v>6190</v>
      </c>
      <c r="G35" s="21">
        <v>6066</v>
      </c>
      <c r="H35" s="161">
        <v>5702</v>
      </c>
      <c r="J35" s="31"/>
    </row>
    <row r="36" spans="1:10">
      <c r="A36" s="24" t="s">
        <v>59</v>
      </c>
      <c r="C36" s="25">
        <v>8532</v>
      </c>
      <c r="D36" s="25">
        <v>7398</v>
      </c>
      <c r="E36" s="25">
        <v>7984</v>
      </c>
      <c r="F36" s="25">
        <v>8097</v>
      </c>
      <c r="G36" s="25">
        <v>7872</v>
      </c>
      <c r="H36" s="163">
        <v>7707</v>
      </c>
      <c r="J36" s="31"/>
    </row>
    <row r="37" spans="1:10">
      <c r="A37" s="19"/>
      <c r="H37" s="164"/>
      <c r="J37" s="31"/>
    </row>
    <row r="38" spans="1:10">
      <c r="A38" s="19" t="s">
        <v>60</v>
      </c>
      <c r="C38" s="21">
        <v>373</v>
      </c>
      <c r="D38" s="21">
        <v>332</v>
      </c>
      <c r="E38" s="21">
        <v>215</v>
      </c>
      <c r="F38" s="21">
        <v>275</v>
      </c>
      <c r="G38" s="21">
        <v>242</v>
      </c>
      <c r="H38" s="161">
        <v>474</v>
      </c>
      <c r="J38" s="31"/>
    </row>
    <row r="39" spans="1:10">
      <c r="A39" s="19" t="s">
        <v>58</v>
      </c>
      <c r="C39" s="21">
        <v>620</v>
      </c>
      <c r="D39" s="21">
        <v>593</v>
      </c>
      <c r="E39" s="21">
        <v>861</v>
      </c>
      <c r="F39" s="21">
        <v>923</v>
      </c>
      <c r="G39" s="21">
        <v>590</v>
      </c>
      <c r="H39" s="161">
        <v>589</v>
      </c>
      <c r="J39" s="42"/>
    </row>
    <row r="40" spans="1:10">
      <c r="A40" s="19" t="s">
        <v>61</v>
      </c>
      <c r="C40" s="21">
        <v>3755</v>
      </c>
      <c r="D40" s="21">
        <v>4195</v>
      </c>
      <c r="E40" s="21">
        <v>4350</v>
      </c>
      <c r="F40" s="21">
        <v>4385</v>
      </c>
      <c r="G40" s="21">
        <v>4537</v>
      </c>
      <c r="H40" s="161">
        <v>4782</v>
      </c>
      <c r="I40" s="21"/>
      <c r="J40" s="31"/>
    </row>
    <row r="41" spans="1:10">
      <c r="A41" s="19" t="s">
        <v>47</v>
      </c>
      <c r="C41" s="21">
        <v>1120</v>
      </c>
      <c r="D41" s="21">
        <v>1418</v>
      </c>
      <c r="E41" s="21">
        <v>1283</v>
      </c>
      <c r="F41" s="21">
        <v>1284</v>
      </c>
      <c r="G41" s="21">
        <v>1252</v>
      </c>
      <c r="H41" s="161">
        <v>1377</v>
      </c>
      <c r="J41" s="31"/>
    </row>
    <row r="42" spans="1:10">
      <c r="A42" s="19" t="s">
        <v>62</v>
      </c>
      <c r="C42" s="23">
        <v>2233</v>
      </c>
      <c r="D42" s="23">
        <v>2220</v>
      </c>
      <c r="E42" s="23">
        <v>2305</v>
      </c>
      <c r="F42" s="23">
        <v>2248</v>
      </c>
      <c r="G42" s="23">
        <v>2115</v>
      </c>
      <c r="H42" s="162">
        <v>2458</v>
      </c>
      <c r="J42" s="31"/>
    </row>
    <row r="43" spans="1:10">
      <c r="A43" s="19" t="s">
        <v>63</v>
      </c>
      <c r="C43" s="94">
        <v>0</v>
      </c>
      <c r="D43" s="26">
        <v>228</v>
      </c>
      <c r="E43" s="26">
        <v>427</v>
      </c>
      <c r="F43" s="26">
        <v>197</v>
      </c>
      <c r="G43" s="26">
        <v>244</v>
      </c>
      <c r="H43" s="162">
        <v>212</v>
      </c>
      <c r="J43" s="31"/>
    </row>
    <row r="44" spans="1:10">
      <c r="A44" s="22" t="s">
        <v>113</v>
      </c>
      <c r="C44" s="21">
        <v>17</v>
      </c>
      <c r="D44" s="21">
        <v>116</v>
      </c>
      <c r="E44" s="106">
        <v>0</v>
      </c>
      <c r="F44" s="106">
        <v>0</v>
      </c>
      <c r="G44" s="106">
        <v>0</v>
      </c>
      <c r="H44" s="167">
        <v>0</v>
      </c>
      <c r="J44" s="31"/>
    </row>
    <row r="45" spans="1:10">
      <c r="A45" s="24" t="s">
        <v>64</v>
      </c>
      <c r="C45" s="25">
        <v>8118</v>
      </c>
      <c r="D45" s="25">
        <v>9102</v>
      </c>
      <c r="E45" s="25">
        <v>9441</v>
      </c>
      <c r="F45" s="25">
        <v>9312</v>
      </c>
      <c r="G45" s="25">
        <v>8980</v>
      </c>
      <c r="H45" s="163">
        <v>9892</v>
      </c>
      <c r="J45" s="31"/>
    </row>
    <row r="46" spans="1:10">
      <c r="A46" s="32"/>
      <c r="C46" s="33"/>
      <c r="D46" s="33"/>
      <c r="E46" s="33"/>
      <c r="F46" s="33"/>
      <c r="G46" s="33"/>
      <c r="H46" s="168"/>
      <c r="J46" s="31"/>
    </row>
    <row r="47" spans="1:10">
      <c r="A47" s="34" t="s">
        <v>65</v>
      </c>
      <c r="C47" s="35">
        <v>16650</v>
      </c>
      <c r="D47" s="35">
        <v>16500</v>
      </c>
      <c r="E47" s="35">
        <v>17425</v>
      </c>
      <c r="F47" s="35">
        <v>17409</v>
      </c>
      <c r="G47" s="35">
        <v>16852</v>
      </c>
      <c r="H47" s="169">
        <v>17599</v>
      </c>
      <c r="J47" s="31"/>
    </row>
    <row r="48" spans="1:10">
      <c r="A48" s="22"/>
      <c r="C48" s="23"/>
      <c r="D48" s="23"/>
      <c r="E48" s="23"/>
      <c r="F48" s="23"/>
      <c r="G48" s="23"/>
      <c r="H48" s="162"/>
      <c r="J48" s="42"/>
    </row>
    <row r="49" spans="1:10" ht="12" thickBot="1">
      <c r="A49" s="27" t="s">
        <v>66</v>
      </c>
      <c r="C49" s="28">
        <v>22180</v>
      </c>
      <c r="D49" s="28">
        <v>23085</v>
      </c>
      <c r="E49" s="28">
        <v>22734</v>
      </c>
      <c r="F49" s="28">
        <v>22794</v>
      </c>
      <c r="G49" s="28">
        <v>23100</v>
      </c>
      <c r="H49" s="165">
        <v>23680</v>
      </c>
      <c r="J49" s="41"/>
    </row>
    <row r="50" spans="1:10">
      <c r="H50" s="164"/>
      <c r="J50" s="36"/>
    </row>
    <row r="51" spans="1:10" ht="12" thickBot="1">
      <c r="A51" s="27" t="s">
        <v>114</v>
      </c>
      <c r="C51" s="28">
        <f t="shared" ref="C51:F51" si="0">+C18-C16-C45+C39</f>
        <v>135</v>
      </c>
      <c r="D51" s="28">
        <f t="shared" si="0"/>
        <v>70</v>
      </c>
      <c r="E51" s="28">
        <f t="shared" si="0"/>
        <v>1</v>
      </c>
      <c r="F51" s="28">
        <f t="shared" si="0"/>
        <v>307</v>
      </c>
      <c r="G51" s="28">
        <f>+G18-G16-G45+G39</f>
        <v>561</v>
      </c>
      <c r="H51" s="165">
        <f>+H18-H16-H45+H39</f>
        <v>305.39999999999964</v>
      </c>
      <c r="J51" s="31"/>
    </row>
    <row r="52" spans="1:10">
      <c r="J52" s="42"/>
    </row>
    <row r="55" spans="1:10">
      <c r="G55" s="2"/>
      <c r="H55" s="2"/>
    </row>
  </sheetData>
  <pageMargins left="0.70866141732283472" right="0.70866141732283472" top="0.74803149606299213" bottom="0.74803149606299213" header="0.31496062992125984" footer="0.31496062992125984"/>
  <pageSetup paperSize="9" scale="8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AE19"/>
  <sheetViews>
    <sheetView showGridLines="0" showRowColHeaders="0" zoomScaleNormal="100" workbookViewId="0">
      <pane xSplit="5" ySplit="2" topLeftCell="F3" activePane="bottomRight" state="frozen"/>
      <selection pane="topRight" activeCell="F1" sqref="F1"/>
      <selection pane="bottomLeft" activeCell="A3" sqref="A3"/>
      <selection pane="bottomRight"/>
    </sheetView>
  </sheetViews>
  <sheetFormatPr defaultRowHeight="11.25" outlineLevelCol="1"/>
  <cols>
    <col min="1" max="1" width="29.7109375" style="1" customWidth="1"/>
    <col min="2" max="5" width="7.7109375" style="1" hidden="1" customWidth="1" outlineLevel="1"/>
    <col min="6" max="6" width="8.28515625" style="1" customWidth="1" collapsed="1"/>
    <col min="7" max="10" width="7.7109375" style="1" hidden="1" customWidth="1" outlineLevel="1"/>
    <col min="11" max="11" width="8.28515625" style="1" customWidth="1" collapsed="1"/>
    <col min="12" max="15" width="7.7109375" style="1" hidden="1" customWidth="1" outlineLevel="1"/>
    <col min="16" max="16" width="8.28515625" style="1" customWidth="1" collapsed="1"/>
    <col min="17" max="20" width="9.140625" style="1" hidden="1" customWidth="1" outlineLevel="1"/>
    <col min="21" max="21" width="9.140625" style="1" collapsed="1"/>
    <col min="22" max="25" width="9.140625" style="1" customWidth="1" outlineLevel="1"/>
    <col min="26" max="16384" width="9.140625" style="1"/>
  </cols>
  <sheetData>
    <row r="1" spans="1:31" s="3" customFormat="1" ht="31.5">
      <c r="A1" s="44" t="s">
        <v>110</v>
      </c>
      <c r="B1" s="7"/>
      <c r="C1" s="7"/>
      <c r="D1" s="7"/>
      <c r="E1" s="7"/>
      <c r="F1" s="9"/>
      <c r="K1" s="9"/>
      <c r="P1" s="9"/>
    </row>
    <row r="2" spans="1:31" s="5" customFormat="1">
      <c r="A2" s="4"/>
      <c r="B2" s="4"/>
      <c r="C2" s="4"/>
      <c r="D2" s="4"/>
      <c r="E2" s="4"/>
      <c r="F2" s="4"/>
      <c r="K2" s="4"/>
      <c r="P2" s="4"/>
    </row>
    <row r="3" spans="1:31">
      <c r="A3" s="9" t="s">
        <v>11</v>
      </c>
      <c r="B3" s="54" t="s">
        <v>4</v>
      </c>
      <c r="C3" s="54" t="s">
        <v>6</v>
      </c>
      <c r="D3" s="54" t="s">
        <v>5</v>
      </c>
      <c r="E3" s="54" t="s">
        <v>7</v>
      </c>
      <c r="F3" s="55" t="s">
        <v>8</v>
      </c>
      <c r="G3" s="54" t="s">
        <v>9</v>
      </c>
      <c r="H3" s="54" t="s">
        <v>20</v>
      </c>
      <c r="I3" s="54" t="s">
        <v>21</v>
      </c>
      <c r="J3" s="54" t="s">
        <v>22</v>
      </c>
      <c r="K3" s="55" t="s">
        <v>23</v>
      </c>
      <c r="L3" s="54" t="s">
        <v>24</v>
      </c>
      <c r="M3" s="54" t="s">
        <v>25</v>
      </c>
      <c r="N3" s="54" t="s">
        <v>26</v>
      </c>
      <c r="O3" s="54" t="s">
        <v>27</v>
      </c>
      <c r="P3" s="55" t="s">
        <v>28</v>
      </c>
      <c r="Q3" s="54" t="s">
        <v>29</v>
      </c>
      <c r="R3" s="54" t="s">
        <v>30</v>
      </c>
      <c r="S3" s="54" t="s">
        <v>31</v>
      </c>
      <c r="T3" s="54" t="s">
        <v>32</v>
      </c>
      <c r="U3" s="55" t="s">
        <v>33</v>
      </c>
      <c r="V3" s="54" t="s">
        <v>35</v>
      </c>
      <c r="W3" s="54" t="s">
        <v>36</v>
      </c>
      <c r="X3" s="54" t="s">
        <v>37</v>
      </c>
      <c r="Y3" s="54" t="s">
        <v>38</v>
      </c>
      <c r="Z3" s="55" t="s">
        <v>34</v>
      </c>
      <c r="AA3" s="54" t="s">
        <v>137</v>
      </c>
      <c r="AB3" s="54" t="s">
        <v>139</v>
      </c>
      <c r="AC3" s="54" t="s">
        <v>142</v>
      </c>
      <c r="AD3" s="54" t="s">
        <v>143</v>
      </c>
      <c r="AE3" s="55" t="s">
        <v>153</v>
      </c>
    </row>
    <row r="4" spans="1:31">
      <c r="A4" s="49" t="s">
        <v>12</v>
      </c>
      <c r="B4" s="10">
        <v>3558</v>
      </c>
      <c r="C4" s="10">
        <v>3212</v>
      </c>
      <c r="D4" s="10">
        <v>3544</v>
      </c>
      <c r="E4" s="10">
        <v>3680</v>
      </c>
      <c r="F4" s="183">
        <v>13994</v>
      </c>
      <c r="G4" s="10">
        <v>4114</v>
      </c>
      <c r="H4" s="10">
        <v>4952</v>
      </c>
      <c r="I4" s="10">
        <v>5319</v>
      </c>
      <c r="J4" s="10">
        <v>5019</v>
      </c>
      <c r="K4" s="183">
        <v>19404</v>
      </c>
      <c r="L4" s="10">
        <v>4665</v>
      </c>
      <c r="M4" s="10">
        <v>4743</v>
      </c>
      <c r="N4" s="10">
        <v>4742</v>
      </c>
      <c r="O4" s="10">
        <v>4776</v>
      </c>
      <c r="P4" s="183">
        <v>18926</v>
      </c>
      <c r="Q4" s="10">
        <v>4414</v>
      </c>
      <c r="R4" s="10">
        <v>5048</v>
      </c>
      <c r="S4" s="10">
        <v>5236</v>
      </c>
      <c r="T4" s="10">
        <v>5157</v>
      </c>
      <c r="U4" s="183">
        <v>19855</v>
      </c>
      <c r="V4" s="10">
        <v>4726</v>
      </c>
      <c r="W4" s="10">
        <v>5000</v>
      </c>
      <c r="X4" s="10">
        <v>5171</v>
      </c>
      <c r="Y4" s="10">
        <v>5298</v>
      </c>
      <c r="Z4" s="183">
        <v>20195</v>
      </c>
      <c r="AA4" s="10">
        <v>5024</v>
      </c>
      <c r="AB4" s="2">
        <v>5485</v>
      </c>
      <c r="AC4" s="108">
        <v>5672</v>
      </c>
      <c r="AD4" s="108">
        <v>5820</v>
      </c>
      <c r="AE4" s="155">
        <v>22001</v>
      </c>
    </row>
    <row r="5" spans="1:31">
      <c r="A5" s="49" t="s">
        <v>13</v>
      </c>
      <c r="B5" s="46">
        <v>2673</v>
      </c>
      <c r="C5" s="47">
        <v>2345</v>
      </c>
      <c r="D5" s="10">
        <v>2712</v>
      </c>
      <c r="E5" s="10">
        <v>2840</v>
      </c>
      <c r="F5" s="184">
        <v>10570</v>
      </c>
      <c r="G5" s="10">
        <v>3258</v>
      </c>
      <c r="H5" s="10">
        <v>3998</v>
      </c>
      <c r="I5" s="10">
        <v>4339</v>
      </c>
      <c r="J5" s="10">
        <v>4014</v>
      </c>
      <c r="K5" s="184">
        <v>15609</v>
      </c>
      <c r="L5" s="10">
        <v>3700</v>
      </c>
      <c r="M5" s="10">
        <v>3723</v>
      </c>
      <c r="N5" s="10">
        <v>3715</v>
      </c>
      <c r="O5" s="10">
        <v>3698</v>
      </c>
      <c r="P5" s="184">
        <v>14836</v>
      </c>
      <c r="Q5" s="10">
        <v>3416</v>
      </c>
      <c r="R5" s="10">
        <v>3960</v>
      </c>
      <c r="S5" s="10">
        <v>4130</v>
      </c>
      <c r="T5" s="10">
        <v>4080</v>
      </c>
      <c r="U5" s="184">
        <v>15586</v>
      </c>
      <c r="V5" s="10">
        <v>3732</v>
      </c>
      <c r="W5" s="10">
        <v>3910</v>
      </c>
      <c r="X5" s="10">
        <v>4074</v>
      </c>
      <c r="Y5" s="10">
        <v>4181</v>
      </c>
      <c r="Z5" s="184">
        <v>15897</v>
      </c>
      <c r="AA5" s="10">
        <v>3970</v>
      </c>
      <c r="AB5" s="2">
        <v>4335</v>
      </c>
      <c r="AC5" s="108">
        <v>4487</v>
      </c>
      <c r="AD5" s="108">
        <v>4633</v>
      </c>
      <c r="AE5" s="155">
        <v>17425</v>
      </c>
    </row>
    <row r="6" spans="1:31">
      <c r="A6" s="53" t="s">
        <v>14</v>
      </c>
      <c r="B6" s="52">
        <v>885</v>
      </c>
      <c r="C6" s="52">
        <v>867</v>
      </c>
      <c r="D6" s="52">
        <v>832</v>
      </c>
      <c r="E6" s="52">
        <v>840</v>
      </c>
      <c r="F6" s="185">
        <v>3424</v>
      </c>
      <c r="G6" s="52">
        <v>856</v>
      </c>
      <c r="H6" s="52">
        <v>954</v>
      </c>
      <c r="I6" s="52">
        <v>980</v>
      </c>
      <c r="J6" s="52">
        <v>1005</v>
      </c>
      <c r="K6" s="185">
        <v>3795</v>
      </c>
      <c r="L6" s="52">
        <v>965</v>
      </c>
      <c r="M6" s="52">
        <v>1020</v>
      </c>
      <c r="N6" s="52">
        <v>1027</v>
      </c>
      <c r="O6" s="52">
        <v>1078</v>
      </c>
      <c r="P6" s="185">
        <v>4090</v>
      </c>
      <c r="Q6" s="52">
        <v>998</v>
      </c>
      <c r="R6" s="52">
        <v>1088</v>
      </c>
      <c r="S6" s="52">
        <v>1106</v>
      </c>
      <c r="T6" s="52">
        <v>1077</v>
      </c>
      <c r="U6" s="185">
        <v>4269</v>
      </c>
      <c r="V6" s="52">
        <v>994</v>
      </c>
      <c r="W6" s="52">
        <v>1090</v>
      </c>
      <c r="X6" s="52">
        <v>1097</v>
      </c>
      <c r="Y6" s="52">
        <v>1117</v>
      </c>
      <c r="Z6" s="185">
        <v>4298</v>
      </c>
      <c r="AA6" s="52">
        <v>1054</v>
      </c>
      <c r="AB6" s="117">
        <v>1150</v>
      </c>
      <c r="AC6" s="109">
        <f>+AC4-AC5</f>
        <v>1185</v>
      </c>
      <c r="AD6" s="109">
        <v>1187</v>
      </c>
      <c r="AE6" s="156">
        <v>4576</v>
      </c>
    </row>
    <row r="7" spans="1:31">
      <c r="A7" s="49"/>
      <c r="B7" s="48"/>
      <c r="C7" s="10"/>
      <c r="D7" s="10"/>
      <c r="E7" s="10"/>
      <c r="F7" s="186"/>
      <c r="G7" s="10"/>
      <c r="H7" s="10"/>
      <c r="I7" s="10"/>
      <c r="J7" s="10"/>
      <c r="K7" s="186"/>
      <c r="L7" s="10"/>
      <c r="M7" s="10"/>
      <c r="N7" s="10"/>
      <c r="O7" s="10"/>
      <c r="P7" s="186"/>
      <c r="Q7" s="10"/>
      <c r="R7" s="10"/>
      <c r="S7" s="10"/>
      <c r="T7" s="10"/>
      <c r="U7" s="186"/>
      <c r="V7" s="10"/>
      <c r="W7" s="10"/>
      <c r="X7" s="10"/>
      <c r="Y7" s="10"/>
      <c r="Z7" s="186"/>
      <c r="AA7" s="10"/>
      <c r="AC7" s="108"/>
      <c r="AD7" s="108"/>
      <c r="AE7" s="157"/>
    </row>
    <row r="8" spans="1:31">
      <c r="A8" s="49" t="s">
        <v>15</v>
      </c>
      <c r="B8" s="48">
        <v>220</v>
      </c>
      <c r="C8" s="48">
        <v>173</v>
      </c>
      <c r="D8" s="10">
        <v>156</v>
      </c>
      <c r="E8" s="10">
        <v>188</v>
      </c>
      <c r="F8" s="186">
        <v>737</v>
      </c>
      <c r="G8" s="10">
        <v>187</v>
      </c>
      <c r="H8" s="10">
        <v>205</v>
      </c>
      <c r="I8" s="10">
        <v>210</v>
      </c>
      <c r="J8" s="10">
        <v>217</v>
      </c>
      <c r="K8" s="186">
        <v>819</v>
      </c>
      <c r="L8" s="10">
        <v>205</v>
      </c>
      <c r="M8" s="10">
        <v>206</v>
      </c>
      <c r="N8" s="10">
        <v>209</v>
      </c>
      <c r="O8" s="10">
        <v>243</v>
      </c>
      <c r="P8" s="186">
        <v>863</v>
      </c>
      <c r="Q8" s="10">
        <v>214</v>
      </c>
      <c r="R8" s="10">
        <v>224</v>
      </c>
      <c r="S8" s="10">
        <v>229</v>
      </c>
      <c r="T8" s="10">
        <v>242</v>
      </c>
      <c r="U8" s="186">
        <v>909</v>
      </c>
      <c r="V8" s="10">
        <v>232</v>
      </c>
      <c r="W8" s="10">
        <v>234</v>
      </c>
      <c r="X8" s="10">
        <v>222</v>
      </c>
      <c r="Y8" s="10">
        <v>229</v>
      </c>
      <c r="Z8" s="186">
        <v>917</v>
      </c>
      <c r="AA8" s="10">
        <v>236</v>
      </c>
      <c r="AB8" s="1">
        <v>234</v>
      </c>
      <c r="AC8" s="108">
        <v>250</v>
      </c>
      <c r="AD8" s="108">
        <v>251</v>
      </c>
      <c r="AE8" s="155">
        <v>971</v>
      </c>
    </row>
    <row r="9" spans="1:31">
      <c r="A9" s="49" t="s">
        <v>0</v>
      </c>
      <c r="B9" s="48">
        <v>431</v>
      </c>
      <c r="C9" s="48">
        <v>431</v>
      </c>
      <c r="D9" s="10">
        <v>405</v>
      </c>
      <c r="E9" s="10">
        <v>380</v>
      </c>
      <c r="F9" s="186">
        <v>1647</v>
      </c>
      <c r="G9" s="10">
        <v>401</v>
      </c>
      <c r="H9" s="10">
        <v>409</v>
      </c>
      <c r="I9" s="10">
        <v>412</v>
      </c>
      <c r="J9" s="10">
        <v>415</v>
      </c>
      <c r="K9" s="186">
        <v>1637</v>
      </c>
      <c r="L9" s="10">
        <v>437</v>
      </c>
      <c r="M9" s="10">
        <v>436</v>
      </c>
      <c r="N9" s="10">
        <v>429</v>
      </c>
      <c r="O9" s="10">
        <v>438</v>
      </c>
      <c r="P9" s="186">
        <v>1740</v>
      </c>
      <c r="Q9" s="10">
        <v>453</v>
      </c>
      <c r="R9" s="10">
        <v>456</v>
      </c>
      <c r="S9" s="10">
        <v>446</v>
      </c>
      <c r="T9" s="10">
        <v>459</v>
      </c>
      <c r="U9" s="186">
        <v>1814</v>
      </c>
      <c r="V9" s="10">
        <v>460</v>
      </c>
      <c r="W9" s="10">
        <v>479</v>
      </c>
      <c r="X9" s="10">
        <v>466</v>
      </c>
      <c r="Y9" s="10">
        <v>478</v>
      </c>
      <c r="Z9" s="186">
        <v>1883</v>
      </c>
      <c r="AA9" s="10">
        <v>481</v>
      </c>
      <c r="AB9" s="1">
        <v>491</v>
      </c>
      <c r="AC9" s="108">
        <v>474</v>
      </c>
      <c r="AD9" s="108">
        <v>511</v>
      </c>
      <c r="AE9" s="155">
        <v>1957</v>
      </c>
    </row>
    <row r="10" spans="1:31">
      <c r="A10" s="53" t="s">
        <v>116</v>
      </c>
      <c r="B10" s="52">
        <v>234</v>
      </c>
      <c r="C10" s="52">
        <v>263</v>
      </c>
      <c r="D10" s="52">
        <v>271</v>
      </c>
      <c r="E10" s="52">
        <v>272</v>
      </c>
      <c r="F10" s="185">
        <v>1040</v>
      </c>
      <c r="G10" s="52">
        <v>268</v>
      </c>
      <c r="H10" s="52">
        <v>340</v>
      </c>
      <c r="I10" s="52">
        <v>358</v>
      </c>
      <c r="J10" s="52">
        <v>373</v>
      </c>
      <c r="K10" s="185">
        <v>1339</v>
      </c>
      <c r="L10" s="52">
        <v>323</v>
      </c>
      <c r="M10" s="52">
        <v>378</v>
      </c>
      <c r="N10" s="52">
        <v>389</v>
      </c>
      <c r="O10" s="52">
        <v>397</v>
      </c>
      <c r="P10" s="185">
        <v>1487</v>
      </c>
      <c r="Q10" s="52">
        <v>331</v>
      </c>
      <c r="R10" s="52">
        <v>408</v>
      </c>
      <c r="S10" s="52">
        <v>431</v>
      </c>
      <c r="T10" s="52">
        <v>376</v>
      </c>
      <c r="U10" s="185">
        <v>1546</v>
      </c>
      <c r="V10" s="52">
        <v>302</v>
      </c>
      <c r="W10" s="52">
        <v>377</v>
      </c>
      <c r="X10" s="52">
        <v>409</v>
      </c>
      <c r="Y10" s="52">
        <v>410</v>
      </c>
      <c r="Z10" s="185">
        <v>1498</v>
      </c>
      <c r="AA10" s="52">
        <v>337</v>
      </c>
      <c r="AB10" s="115">
        <v>425</v>
      </c>
      <c r="AC10" s="109">
        <f>+AC6-AC8-AC9</f>
        <v>461</v>
      </c>
      <c r="AD10" s="109">
        <v>425</v>
      </c>
      <c r="AE10" s="156">
        <v>1648</v>
      </c>
    </row>
    <row r="11" spans="1:31">
      <c r="A11" s="49"/>
      <c r="B11" s="48"/>
      <c r="C11" s="10"/>
      <c r="D11" s="10"/>
      <c r="E11" s="10"/>
      <c r="F11" s="186"/>
      <c r="G11" s="10"/>
      <c r="H11" s="10"/>
      <c r="I11" s="10"/>
      <c r="J11" s="10"/>
      <c r="K11" s="186"/>
      <c r="L11" s="10"/>
      <c r="M11" s="10"/>
      <c r="N11" s="10"/>
      <c r="O11" s="10"/>
      <c r="P11" s="186"/>
      <c r="Q11" s="10"/>
      <c r="R11" s="10"/>
      <c r="S11" s="10"/>
      <c r="T11" s="10"/>
      <c r="U11" s="186"/>
      <c r="V11" s="10"/>
      <c r="W11" s="10"/>
      <c r="X11" s="10"/>
      <c r="Y11" s="10"/>
      <c r="Z11" s="186"/>
      <c r="AA11" s="10"/>
      <c r="AC11" s="108"/>
      <c r="AD11" s="108"/>
      <c r="AE11" s="157"/>
    </row>
    <row r="12" spans="1:31">
      <c r="A12" s="49" t="s">
        <v>118</v>
      </c>
      <c r="B12" s="48">
        <v>43</v>
      </c>
      <c r="C12" s="48">
        <v>20</v>
      </c>
      <c r="D12" s="48">
        <v>23</v>
      </c>
      <c r="E12" s="48">
        <v>27</v>
      </c>
      <c r="F12" s="186">
        <v>113</v>
      </c>
      <c r="G12" s="48">
        <v>29</v>
      </c>
      <c r="H12" s="48">
        <v>33</v>
      </c>
      <c r="I12" s="48">
        <v>32</v>
      </c>
      <c r="J12" s="48">
        <v>32</v>
      </c>
      <c r="K12" s="186">
        <v>126</v>
      </c>
      <c r="L12" s="48">
        <v>32</v>
      </c>
      <c r="M12" s="48">
        <v>33</v>
      </c>
      <c r="N12" s="48">
        <v>33</v>
      </c>
      <c r="O12" s="48">
        <v>34</v>
      </c>
      <c r="P12" s="186">
        <v>132</v>
      </c>
      <c r="Q12" s="48">
        <v>33</v>
      </c>
      <c r="R12" s="48">
        <v>32</v>
      </c>
      <c r="S12" s="48">
        <v>34</v>
      </c>
      <c r="T12" s="48">
        <v>35</v>
      </c>
      <c r="U12" s="186">
        <v>134</v>
      </c>
      <c r="V12" s="48">
        <v>26</v>
      </c>
      <c r="W12" s="48">
        <v>26</v>
      </c>
      <c r="X12" s="48">
        <v>26</v>
      </c>
      <c r="Y12" s="48">
        <v>27</v>
      </c>
      <c r="Z12" s="186">
        <v>105</v>
      </c>
      <c r="AA12" s="48">
        <v>27</v>
      </c>
      <c r="AB12" s="1">
        <v>27</v>
      </c>
      <c r="AC12" s="107">
        <f>11+15</f>
        <v>26</v>
      </c>
      <c r="AD12" s="107">
        <v>26</v>
      </c>
      <c r="AE12" s="155">
        <v>106</v>
      </c>
    </row>
    <row r="13" spans="1:31">
      <c r="A13" s="53" t="s">
        <v>115</v>
      </c>
      <c r="B13" s="52">
        <v>191</v>
      </c>
      <c r="C13" s="52">
        <v>243</v>
      </c>
      <c r="D13" s="52">
        <v>248</v>
      </c>
      <c r="E13" s="52">
        <v>245</v>
      </c>
      <c r="F13" s="185">
        <v>927</v>
      </c>
      <c r="G13" s="52">
        <v>239</v>
      </c>
      <c r="H13" s="52">
        <v>307</v>
      </c>
      <c r="I13" s="52">
        <v>326</v>
      </c>
      <c r="J13" s="52">
        <v>341</v>
      </c>
      <c r="K13" s="185">
        <v>1213</v>
      </c>
      <c r="L13" s="52">
        <v>291</v>
      </c>
      <c r="M13" s="52">
        <v>345</v>
      </c>
      <c r="N13" s="52">
        <v>356</v>
      </c>
      <c r="O13" s="52">
        <v>363</v>
      </c>
      <c r="P13" s="185">
        <v>1355</v>
      </c>
      <c r="Q13" s="52">
        <v>298</v>
      </c>
      <c r="R13" s="52">
        <v>376</v>
      </c>
      <c r="S13" s="52">
        <v>397</v>
      </c>
      <c r="T13" s="52">
        <v>341</v>
      </c>
      <c r="U13" s="185">
        <v>1412</v>
      </c>
      <c r="V13" s="52">
        <v>276</v>
      </c>
      <c r="W13" s="52">
        <v>351</v>
      </c>
      <c r="X13" s="52">
        <v>383</v>
      </c>
      <c r="Y13" s="52">
        <v>382</v>
      </c>
      <c r="Z13" s="185">
        <v>1392</v>
      </c>
      <c r="AA13" s="52">
        <v>310</v>
      </c>
      <c r="AB13" s="115">
        <v>398</v>
      </c>
      <c r="AC13" s="109">
        <f>+AC10-AC12</f>
        <v>435</v>
      </c>
      <c r="AD13" s="109">
        <v>399</v>
      </c>
      <c r="AE13" s="156">
        <v>1542</v>
      </c>
    </row>
    <row r="14" spans="1:31">
      <c r="A14" s="49"/>
      <c r="B14" s="48"/>
      <c r="C14" s="10"/>
      <c r="D14" s="10"/>
      <c r="E14" s="10"/>
      <c r="F14" s="186"/>
      <c r="G14" s="10"/>
      <c r="H14" s="10"/>
      <c r="I14" s="10"/>
      <c r="J14" s="10"/>
      <c r="K14" s="186"/>
      <c r="L14" s="10"/>
      <c r="M14" s="10"/>
      <c r="N14" s="10"/>
      <c r="O14" s="10"/>
      <c r="P14" s="186"/>
      <c r="Q14" s="10"/>
      <c r="R14" s="10"/>
      <c r="S14" s="10"/>
      <c r="T14" s="10"/>
      <c r="U14" s="186"/>
      <c r="V14" s="10"/>
      <c r="W14" s="10"/>
      <c r="X14" s="10"/>
      <c r="Y14" s="10"/>
      <c r="Z14" s="186"/>
      <c r="AA14" s="10"/>
      <c r="AE14" s="186"/>
    </row>
    <row r="15" spans="1:31">
      <c r="A15" s="49" t="s">
        <v>120</v>
      </c>
      <c r="B15" s="65">
        <v>24.873524451939293</v>
      </c>
      <c r="C15" s="65">
        <v>26.992528019925281</v>
      </c>
      <c r="D15" s="66">
        <v>23.47629796839729</v>
      </c>
      <c r="E15" s="66">
        <v>22.826086956521738</v>
      </c>
      <c r="F15" s="187">
        <v>24.467628983850219</v>
      </c>
      <c r="G15" s="66">
        <v>20.807000486144872</v>
      </c>
      <c r="H15" s="66">
        <v>19.264943457189016</v>
      </c>
      <c r="I15" s="66">
        <v>18.424515886444819</v>
      </c>
      <c r="J15" s="66">
        <v>20.023909145248055</v>
      </c>
      <c r="K15" s="187">
        <v>19.557823129251702</v>
      </c>
      <c r="L15" s="66">
        <v>20.685959271168276</v>
      </c>
      <c r="M15" s="66">
        <v>21.50537634408602</v>
      </c>
      <c r="N15" s="66">
        <v>21.657528469000422</v>
      </c>
      <c r="O15" s="66">
        <v>22.571189279731993</v>
      </c>
      <c r="P15" s="187">
        <v>21.610482933530591</v>
      </c>
      <c r="Q15" s="66">
        <v>22.609877661984594</v>
      </c>
      <c r="R15" s="66">
        <v>21.553090332805073</v>
      </c>
      <c r="S15" s="66">
        <v>21.122994652406419</v>
      </c>
      <c r="T15" s="66">
        <v>20.884235020360677</v>
      </c>
      <c r="U15" s="187">
        <v>21.500881390078067</v>
      </c>
      <c r="V15" s="66">
        <v>21.032585696148963</v>
      </c>
      <c r="W15" s="66">
        <v>21.8</v>
      </c>
      <c r="X15" s="66">
        <v>21.214465287178498</v>
      </c>
      <c r="Y15" s="66">
        <v>21.083427708569271</v>
      </c>
      <c r="Z15" s="187">
        <v>21.282495667244365</v>
      </c>
      <c r="AA15" s="66">
        <v>21</v>
      </c>
      <c r="AB15" s="66">
        <v>21</v>
      </c>
      <c r="AC15" s="123">
        <f>+AC6/AC4*100</f>
        <v>20.892101551480959</v>
      </c>
      <c r="AD15" s="123">
        <f>+AD6/AD4*100</f>
        <v>20.395189003436425</v>
      </c>
      <c r="AE15" s="187">
        <v>20.799054588427797</v>
      </c>
    </row>
    <row r="16" spans="1:31">
      <c r="A16" s="49" t="s">
        <v>121</v>
      </c>
      <c r="B16" s="65">
        <v>5.3681843732433956</v>
      </c>
      <c r="C16" s="65">
        <v>7.5653798256537979</v>
      </c>
      <c r="D16" s="66">
        <v>6.9977426636568847</v>
      </c>
      <c r="E16" s="66">
        <v>6.6576086956521747</v>
      </c>
      <c r="F16" s="187">
        <v>6.6242675432328149</v>
      </c>
      <c r="G16" s="66">
        <v>5.8094312105007289</v>
      </c>
      <c r="H16" s="66">
        <v>6.19951534733441</v>
      </c>
      <c r="I16" s="66">
        <v>6.128971611205114</v>
      </c>
      <c r="J16" s="66">
        <v>6.7941821079896396</v>
      </c>
      <c r="K16" s="187">
        <v>6.2512883941455364</v>
      </c>
      <c r="L16" s="66">
        <v>6.237942122186495</v>
      </c>
      <c r="M16" s="66">
        <v>7.2738772928526245</v>
      </c>
      <c r="N16" s="66">
        <v>7.507380851961198</v>
      </c>
      <c r="O16" s="66">
        <v>7.6005025125628141</v>
      </c>
      <c r="P16" s="187">
        <v>7.1594631723554905</v>
      </c>
      <c r="Q16" s="66">
        <v>6.7512460353420929</v>
      </c>
      <c r="R16" s="66">
        <v>7.448494453248812</v>
      </c>
      <c r="S16" s="66">
        <v>7.5821237585943475</v>
      </c>
      <c r="T16" s="66">
        <v>6.6123715338375018</v>
      </c>
      <c r="U16" s="187">
        <v>7.1115588013094939</v>
      </c>
      <c r="V16" s="66">
        <v>5.8400338552687261</v>
      </c>
      <c r="W16" s="66">
        <v>7.02</v>
      </c>
      <c r="X16" s="66">
        <v>7.4066911622510156</v>
      </c>
      <c r="Y16" s="66">
        <v>7.2291430728576831</v>
      </c>
      <c r="Z16" s="187">
        <v>6.8977469670710567</v>
      </c>
      <c r="AA16" s="66">
        <v>6.2</v>
      </c>
      <c r="AB16" s="1">
        <v>7.3</v>
      </c>
      <c r="AC16" s="123">
        <f>+AC13/AC4*100</f>
        <v>7.6692524682651628</v>
      </c>
      <c r="AD16" s="123">
        <f>+AD13/AD4*100</f>
        <v>6.855670103092784</v>
      </c>
      <c r="AE16" s="187">
        <v>7.0087723285305215</v>
      </c>
    </row>
    <row r="17" spans="1:31">
      <c r="A17" s="49" t="s">
        <v>122</v>
      </c>
      <c r="B17" s="65">
        <v>21.581920903954803</v>
      </c>
      <c r="C17" s="66">
        <v>28.027681660899656</v>
      </c>
      <c r="D17" s="66">
        <v>29.807692307692307</v>
      </c>
      <c r="E17" s="66">
        <v>29.166666666666668</v>
      </c>
      <c r="F17" s="187">
        <v>27.07359813084112</v>
      </c>
      <c r="G17" s="66">
        <v>27.920560747663554</v>
      </c>
      <c r="H17" s="66">
        <v>32.180293501048219</v>
      </c>
      <c r="I17" s="66">
        <v>33.265306122448976</v>
      </c>
      <c r="J17" s="66">
        <v>33.930348258706466</v>
      </c>
      <c r="K17" s="187">
        <v>31.963109354413703</v>
      </c>
      <c r="L17" s="66">
        <v>30.155440414507773</v>
      </c>
      <c r="M17" s="66">
        <v>33.82352941176471</v>
      </c>
      <c r="N17" s="66">
        <v>34.664070107108081</v>
      </c>
      <c r="O17" s="66">
        <v>33.673469387755098</v>
      </c>
      <c r="P17" s="187">
        <v>33.12958435207824</v>
      </c>
      <c r="Q17" s="66">
        <v>29.859719438877757</v>
      </c>
      <c r="R17" s="66">
        <v>34.558823529411761</v>
      </c>
      <c r="S17" s="66">
        <v>35.89511754068716</v>
      </c>
      <c r="T17" s="66">
        <v>31.662024141132779</v>
      </c>
      <c r="U17" s="187">
        <v>33.075661747481846</v>
      </c>
      <c r="V17" s="66">
        <v>27.766599597585511</v>
      </c>
      <c r="W17" s="66">
        <v>32.201834862385319</v>
      </c>
      <c r="X17" s="66">
        <v>34.913400182315407</v>
      </c>
      <c r="Y17" s="66">
        <v>34.288272157564911</v>
      </c>
      <c r="Z17" s="187">
        <v>32.410423452768725</v>
      </c>
      <c r="AA17" s="66">
        <v>29.4</v>
      </c>
      <c r="AB17" s="1">
        <v>34.6</v>
      </c>
      <c r="AC17" s="123">
        <f>+AC13/AC6*100</f>
        <v>36.708860759493675</v>
      </c>
      <c r="AD17" s="123">
        <f>+AD13/AD6*100</f>
        <v>33.614153327716934</v>
      </c>
      <c r="AE17" s="187">
        <v>33.697552447552447</v>
      </c>
    </row>
    <row r="18" spans="1:31">
      <c r="A18" s="49"/>
      <c r="B18" s="48"/>
      <c r="C18" s="10"/>
      <c r="D18" s="10"/>
      <c r="E18" s="10"/>
      <c r="F18" s="188"/>
      <c r="G18" s="10"/>
      <c r="H18" s="10"/>
      <c r="I18" s="10"/>
      <c r="J18" s="10"/>
      <c r="K18" s="188"/>
      <c r="L18" s="10"/>
      <c r="M18" s="10"/>
      <c r="N18" s="10"/>
      <c r="O18" s="10"/>
      <c r="P18" s="188"/>
      <c r="Q18" s="10"/>
      <c r="R18" s="10"/>
      <c r="S18" s="10"/>
      <c r="T18" s="10"/>
      <c r="U18" s="188"/>
      <c r="V18" s="10"/>
      <c r="W18" s="10"/>
      <c r="X18" s="10"/>
      <c r="Y18" s="10"/>
      <c r="Z18" s="188"/>
      <c r="AA18" s="10"/>
      <c r="AE18" s="188"/>
    </row>
    <row r="19" spans="1:31" s="111" customFormat="1">
      <c r="A19" s="112" t="s">
        <v>138</v>
      </c>
      <c r="B19" s="111">
        <v>7388</v>
      </c>
      <c r="C19" s="111">
        <v>6618</v>
      </c>
      <c r="D19" s="111">
        <v>5540</v>
      </c>
      <c r="E19" s="111">
        <v>5925</v>
      </c>
      <c r="F19" s="111">
        <f>+E19</f>
        <v>5925</v>
      </c>
      <c r="G19" s="111">
        <v>5729</v>
      </c>
      <c r="H19" s="111">
        <v>5731</v>
      </c>
      <c r="I19" s="111">
        <v>5860</v>
      </c>
      <c r="J19" s="111">
        <v>5893</v>
      </c>
      <c r="K19" s="111">
        <f>+J19</f>
        <v>5893</v>
      </c>
      <c r="L19" s="111">
        <v>5918</v>
      </c>
      <c r="M19" s="111">
        <v>6010</v>
      </c>
      <c r="N19" s="111">
        <v>6070</v>
      </c>
      <c r="O19" s="111">
        <v>6092</v>
      </c>
      <c r="P19" s="111">
        <f>+O19</f>
        <v>6092</v>
      </c>
      <c r="Q19" s="111">
        <v>6020</v>
      </c>
      <c r="R19" s="111">
        <v>6016</v>
      </c>
      <c r="S19" s="111">
        <v>6067</v>
      </c>
      <c r="T19" s="111">
        <v>6331</v>
      </c>
      <c r="U19" s="111">
        <f>+T19</f>
        <v>6331</v>
      </c>
      <c r="V19" s="111">
        <v>6049</v>
      </c>
      <c r="W19" s="111">
        <v>6140</v>
      </c>
      <c r="X19" s="111">
        <v>6374</v>
      </c>
      <c r="Y19" s="111">
        <v>6310</v>
      </c>
      <c r="Z19" s="111">
        <v>6310</v>
      </c>
      <c r="AA19" s="111">
        <v>6285</v>
      </c>
      <c r="AB19" s="111">
        <v>6352</v>
      </c>
      <c r="AC19" s="111">
        <v>6654</v>
      </c>
      <c r="AD19" s="111">
        <v>6760.74</v>
      </c>
      <c r="AE19" s="111">
        <v>6760.74</v>
      </c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AE37"/>
  <sheetViews>
    <sheetView showRowColHeaders="0" workbookViewId="0">
      <pane xSplit="1" topLeftCell="F1" activePane="topRight" state="frozen"/>
      <selection pane="topRight" activeCell="AE27" sqref="AE27"/>
    </sheetView>
  </sheetViews>
  <sheetFormatPr defaultRowHeight="12.75" outlineLevelCol="1"/>
  <cols>
    <col min="1" max="1" width="35.140625" style="76" customWidth="1"/>
    <col min="2" max="5" width="7.7109375" style="76" hidden="1" customWidth="1" outlineLevel="1"/>
    <col min="6" max="6" width="7.7109375" style="77" customWidth="1" collapsed="1"/>
    <col min="7" max="10" width="7.7109375" style="76" hidden="1" customWidth="1" outlineLevel="1"/>
    <col min="11" max="11" width="7.7109375" style="77" customWidth="1" collapsed="1"/>
    <col min="12" max="15" width="7.7109375" style="76" hidden="1" customWidth="1" outlineLevel="1"/>
    <col min="16" max="16" width="8.7109375" style="77" bestFit="1" customWidth="1" collapsed="1"/>
    <col min="17" max="20" width="7.7109375" style="76" hidden="1" customWidth="1" outlineLevel="1"/>
    <col min="21" max="21" width="8.7109375" style="77" bestFit="1" customWidth="1" collapsed="1"/>
    <col min="22" max="25" width="7.7109375" style="76" customWidth="1" outlineLevel="1"/>
    <col min="26" max="26" width="8.7109375" style="77" bestFit="1" customWidth="1"/>
    <col min="27" max="16384" width="9.140625" style="76"/>
  </cols>
  <sheetData>
    <row r="1" spans="1:31" ht="28.5" customHeight="1">
      <c r="A1" s="207" t="s">
        <v>154</v>
      </c>
      <c r="B1" s="207"/>
      <c r="C1" s="207"/>
    </row>
    <row r="2" spans="1:31">
      <c r="A2" s="9" t="s">
        <v>11</v>
      </c>
      <c r="B2" s="54" t="s">
        <v>4</v>
      </c>
      <c r="C2" s="54" t="s">
        <v>6</v>
      </c>
      <c r="D2" s="54" t="s">
        <v>5</v>
      </c>
      <c r="E2" s="54" t="s">
        <v>7</v>
      </c>
      <c r="F2" s="181" t="s">
        <v>8</v>
      </c>
      <c r="G2" s="181" t="s">
        <v>9</v>
      </c>
      <c r="H2" s="181" t="s">
        <v>20</v>
      </c>
      <c r="I2" s="181" t="s">
        <v>21</v>
      </c>
      <c r="J2" s="181" t="s">
        <v>22</v>
      </c>
      <c r="K2" s="181" t="s">
        <v>23</v>
      </c>
      <c r="L2" s="181" t="s">
        <v>24</v>
      </c>
      <c r="M2" s="181" t="s">
        <v>25</v>
      </c>
      <c r="N2" s="181" t="s">
        <v>26</v>
      </c>
      <c r="O2" s="181" t="s">
        <v>27</v>
      </c>
      <c r="P2" s="181" t="s">
        <v>28</v>
      </c>
      <c r="Q2" s="181" t="s">
        <v>29</v>
      </c>
      <c r="R2" s="181" t="s">
        <v>30</v>
      </c>
      <c r="S2" s="181" t="s">
        <v>31</v>
      </c>
      <c r="T2" s="181" t="s">
        <v>32</v>
      </c>
      <c r="U2" s="181" t="s">
        <v>33</v>
      </c>
      <c r="V2" s="181" t="s">
        <v>35</v>
      </c>
      <c r="W2" s="181" t="s">
        <v>36</v>
      </c>
      <c r="X2" s="181" t="s">
        <v>37</v>
      </c>
      <c r="Y2" s="181" t="s">
        <v>38</v>
      </c>
      <c r="Z2" s="181" t="s">
        <v>34</v>
      </c>
      <c r="AA2" s="181" t="s">
        <v>137</v>
      </c>
      <c r="AB2" s="181" t="s">
        <v>139</v>
      </c>
      <c r="AC2" s="181" t="s">
        <v>142</v>
      </c>
      <c r="AD2" s="181" t="s">
        <v>143</v>
      </c>
      <c r="AE2" s="181" t="s">
        <v>153</v>
      </c>
    </row>
    <row r="3" spans="1:31">
      <c r="A3" s="78"/>
      <c r="B3" s="79"/>
      <c r="C3" s="79"/>
      <c r="D3" s="79"/>
      <c r="E3" s="80"/>
      <c r="F3" s="189"/>
      <c r="G3" s="139"/>
      <c r="H3" s="139"/>
      <c r="I3" s="139"/>
      <c r="J3" s="139"/>
      <c r="K3" s="189"/>
      <c r="L3" s="140"/>
      <c r="M3" s="141"/>
      <c r="N3" s="141"/>
      <c r="O3" s="141"/>
      <c r="P3" s="189"/>
      <c r="Q3" s="141"/>
      <c r="R3" s="141"/>
      <c r="S3" s="141"/>
      <c r="T3" s="141"/>
      <c r="U3" s="189"/>
      <c r="V3" s="141"/>
      <c r="W3" s="141"/>
      <c r="X3" s="141"/>
      <c r="Y3" s="141"/>
      <c r="Z3" s="189"/>
      <c r="AA3" s="141"/>
      <c r="AB3" s="141"/>
      <c r="AC3" s="141"/>
      <c r="AD3" s="141" t="s">
        <v>146</v>
      </c>
      <c r="AE3" s="189"/>
    </row>
    <row r="4" spans="1:31">
      <c r="A4" s="84" t="s">
        <v>123</v>
      </c>
      <c r="B4" s="85"/>
      <c r="C4" s="85"/>
      <c r="D4" s="85"/>
      <c r="E4" s="86"/>
      <c r="F4" s="190"/>
      <c r="G4" s="142"/>
      <c r="H4" s="142"/>
      <c r="I4" s="142"/>
      <c r="J4" s="142"/>
      <c r="K4" s="190"/>
      <c r="L4" s="143"/>
      <c r="M4" s="144"/>
      <c r="N4" s="144"/>
      <c r="O4" s="144"/>
      <c r="P4" s="190"/>
      <c r="Q4" s="144"/>
      <c r="R4" s="144"/>
      <c r="S4" s="144"/>
      <c r="T4" s="144"/>
      <c r="U4" s="190"/>
      <c r="V4" s="144"/>
      <c r="W4" s="144"/>
      <c r="X4" s="144"/>
      <c r="Y4" s="144"/>
      <c r="Z4" s="190"/>
      <c r="AA4" s="144"/>
      <c r="AB4" s="144"/>
      <c r="AC4" s="144"/>
      <c r="AD4" s="144"/>
      <c r="AE4" s="190"/>
    </row>
    <row r="5" spans="1:31">
      <c r="A5" s="88" t="s">
        <v>124</v>
      </c>
      <c r="B5" s="85">
        <v>3558</v>
      </c>
      <c r="C5" s="85">
        <v>3212</v>
      </c>
      <c r="D5" s="85">
        <v>3544</v>
      </c>
      <c r="E5" s="86">
        <v>3680</v>
      </c>
      <c r="F5" s="189">
        <v>13994</v>
      </c>
      <c r="G5" s="145">
        <v>4114</v>
      </c>
      <c r="H5" s="145">
        <v>4952</v>
      </c>
      <c r="I5" s="145">
        <v>5319</v>
      </c>
      <c r="J5" s="145">
        <v>5019</v>
      </c>
      <c r="K5" s="189">
        <v>19404</v>
      </c>
      <c r="L5" s="142">
        <v>4665</v>
      </c>
      <c r="M5" s="142">
        <v>4743</v>
      </c>
      <c r="N5" s="142">
        <v>4742</v>
      </c>
      <c r="O5" s="142">
        <v>4776</v>
      </c>
      <c r="P5" s="189">
        <v>18926</v>
      </c>
      <c r="Q5" s="142">
        <v>4414</v>
      </c>
      <c r="R5" s="142">
        <v>5048</v>
      </c>
      <c r="S5" s="142">
        <v>5236</v>
      </c>
      <c r="T5" s="142">
        <v>5157</v>
      </c>
      <c r="U5" s="189">
        <v>19855</v>
      </c>
      <c r="V5" s="142">
        <v>4726</v>
      </c>
      <c r="W5" s="142">
        <v>5000</v>
      </c>
      <c r="X5" s="142">
        <v>5171</v>
      </c>
      <c r="Y5" s="142">
        <v>5298</v>
      </c>
      <c r="Z5" s="189">
        <v>20195</v>
      </c>
      <c r="AA5" s="142">
        <v>5024</v>
      </c>
      <c r="AB5" s="142">
        <v>5485</v>
      </c>
      <c r="AC5" s="142">
        <v>5672</v>
      </c>
      <c r="AD5" s="142">
        <f>AD10+AD19</f>
        <v>5820</v>
      </c>
      <c r="AE5" s="189">
        <f>+AA5+AB5+AC5+AD5</f>
        <v>22001</v>
      </c>
    </row>
    <row r="6" spans="1:31">
      <c r="A6" s="88" t="s">
        <v>125</v>
      </c>
      <c r="B6" s="85">
        <v>885</v>
      </c>
      <c r="C6" s="85">
        <v>867</v>
      </c>
      <c r="D6" s="85">
        <v>832</v>
      </c>
      <c r="E6" s="86">
        <v>840</v>
      </c>
      <c r="F6" s="189">
        <v>3424</v>
      </c>
      <c r="G6" s="142">
        <v>856</v>
      </c>
      <c r="H6" s="142">
        <v>954</v>
      </c>
      <c r="I6" s="142">
        <v>980</v>
      </c>
      <c r="J6" s="142">
        <v>1005</v>
      </c>
      <c r="K6" s="189">
        <v>3795</v>
      </c>
      <c r="L6" s="142">
        <v>965</v>
      </c>
      <c r="M6" s="142">
        <v>1020</v>
      </c>
      <c r="N6" s="142">
        <v>1027</v>
      </c>
      <c r="O6" s="142">
        <v>1078</v>
      </c>
      <c r="P6" s="189">
        <v>4090</v>
      </c>
      <c r="Q6" s="142">
        <v>998</v>
      </c>
      <c r="R6" s="142">
        <v>1088</v>
      </c>
      <c r="S6" s="142">
        <v>1106</v>
      </c>
      <c r="T6" s="142">
        <v>1077</v>
      </c>
      <c r="U6" s="189">
        <v>4269</v>
      </c>
      <c r="V6" s="142">
        <v>994</v>
      </c>
      <c r="W6" s="142">
        <v>1090</v>
      </c>
      <c r="X6" s="142">
        <v>1097</v>
      </c>
      <c r="Y6" s="142">
        <v>1117</v>
      </c>
      <c r="Z6" s="189">
        <v>4298</v>
      </c>
      <c r="AA6" s="142">
        <v>1054</v>
      </c>
      <c r="AB6" s="142">
        <v>1150</v>
      </c>
      <c r="AC6" s="142">
        <v>1185</v>
      </c>
      <c r="AD6" s="142">
        <f>AD11+AD20</f>
        <v>1187</v>
      </c>
      <c r="AE6" s="189">
        <f>+AA6+AB6+AC6+AD6</f>
        <v>4576</v>
      </c>
    </row>
    <row r="7" spans="1:31" s="81" customFormat="1">
      <c r="A7" s="89" t="s">
        <v>149</v>
      </c>
      <c r="B7" s="124">
        <f>+B6/B5*100</f>
        <v>24.873524451939293</v>
      </c>
      <c r="C7" s="125">
        <f t="shared" ref="C7:AE7" si="0">+C6/C5*100</f>
        <v>26.992528019925281</v>
      </c>
      <c r="D7" s="125">
        <f t="shared" si="0"/>
        <v>23.47629796839729</v>
      </c>
      <c r="E7" s="126">
        <f t="shared" si="0"/>
        <v>22.826086956521738</v>
      </c>
      <c r="F7" s="191">
        <f t="shared" si="0"/>
        <v>24.467628983850219</v>
      </c>
      <c r="G7" s="146">
        <f t="shared" si="0"/>
        <v>20.807000486144872</v>
      </c>
      <c r="H7" s="146">
        <f t="shared" si="0"/>
        <v>19.264943457189016</v>
      </c>
      <c r="I7" s="146">
        <f t="shared" si="0"/>
        <v>18.424515886444819</v>
      </c>
      <c r="J7" s="146">
        <f t="shared" si="0"/>
        <v>20.023909145248055</v>
      </c>
      <c r="K7" s="191">
        <f t="shared" si="0"/>
        <v>19.557823129251702</v>
      </c>
      <c r="L7" s="146">
        <f t="shared" si="0"/>
        <v>20.685959271168276</v>
      </c>
      <c r="M7" s="147">
        <f t="shared" si="0"/>
        <v>21.50537634408602</v>
      </c>
      <c r="N7" s="147">
        <f t="shared" si="0"/>
        <v>21.657528469000422</v>
      </c>
      <c r="O7" s="147">
        <f t="shared" si="0"/>
        <v>22.571189279731993</v>
      </c>
      <c r="P7" s="191">
        <f t="shared" si="0"/>
        <v>21.610482933530591</v>
      </c>
      <c r="Q7" s="147">
        <f t="shared" si="0"/>
        <v>22.609877661984594</v>
      </c>
      <c r="R7" s="147">
        <f t="shared" si="0"/>
        <v>21.553090332805073</v>
      </c>
      <c r="S7" s="147">
        <f t="shared" si="0"/>
        <v>21.122994652406419</v>
      </c>
      <c r="T7" s="147">
        <f t="shared" si="0"/>
        <v>20.884235020360677</v>
      </c>
      <c r="U7" s="191">
        <f t="shared" si="0"/>
        <v>21.500881390078067</v>
      </c>
      <c r="V7" s="147">
        <f t="shared" si="0"/>
        <v>21.032585696148963</v>
      </c>
      <c r="W7" s="147">
        <f t="shared" si="0"/>
        <v>21.8</v>
      </c>
      <c r="X7" s="147">
        <f t="shared" si="0"/>
        <v>21.214465287178498</v>
      </c>
      <c r="Y7" s="147">
        <f t="shared" si="0"/>
        <v>21.083427708569271</v>
      </c>
      <c r="Z7" s="191">
        <f t="shared" si="0"/>
        <v>21.282495667244365</v>
      </c>
      <c r="AA7" s="147">
        <f t="shared" si="0"/>
        <v>20.979299363057326</v>
      </c>
      <c r="AB7" s="147">
        <f t="shared" si="0"/>
        <v>20.966271649954422</v>
      </c>
      <c r="AC7" s="147">
        <f t="shared" si="0"/>
        <v>20.892101551480959</v>
      </c>
      <c r="AD7" s="147">
        <f t="shared" si="0"/>
        <v>20.395189003436425</v>
      </c>
      <c r="AE7" s="191">
        <f t="shared" si="0"/>
        <v>20.799054588427797</v>
      </c>
    </row>
    <row r="8" spans="1:31">
      <c r="A8" s="88"/>
      <c r="B8" s="85"/>
      <c r="C8" s="85"/>
      <c r="D8" s="85"/>
      <c r="E8" s="86"/>
      <c r="F8" s="189"/>
      <c r="G8" s="142"/>
      <c r="H8" s="142"/>
      <c r="I8" s="142"/>
      <c r="J8" s="142"/>
      <c r="K8" s="189"/>
      <c r="L8" s="143"/>
      <c r="M8" s="144"/>
      <c r="N8" s="144"/>
      <c r="O8" s="144"/>
      <c r="P8" s="189"/>
      <c r="Q8" s="144"/>
      <c r="R8" s="144"/>
      <c r="S8" s="144"/>
      <c r="T8" s="144"/>
      <c r="U8" s="189"/>
      <c r="V8" s="144"/>
      <c r="W8" s="144"/>
      <c r="X8" s="144"/>
      <c r="Y8" s="144"/>
      <c r="Z8" s="189"/>
      <c r="AA8" s="144"/>
      <c r="AB8" s="144"/>
      <c r="AC8" s="144"/>
      <c r="AD8" s="144"/>
      <c r="AE8" s="189"/>
    </row>
    <row r="9" spans="1:31">
      <c r="A9" s="84" t="s">
        <v>126</v>
      </c>
      <c r="B9" s="85"/>
      <c r="C9" s="85"/>
      <c r="D9" s="85"/>
      <c r="E9" s="86"/>
      <c r="F9" s="189"/>
      <c r="G9" s="142"/>
      <c r="H9" s="142"/>
      <c r="I9" s="142"/>
      <c r="J9" s="142"/>
      <c r="K9" s="189"/>
      <c r="L9" s="143"/>
      <c r="M9" s="144"/>
      <c r="N9" s="144"/>
      <c r="O9" s="144"/>
      <c r="P9" s="189"/>
      <c r="Q9" s="144"/>
      <c r="R9" s="144"/>
      <c r="S9" s="144"/>
      <c r="T9" s="144"/>
      <c r="U9" s="189"/>
      <c r="V9" s="144"/>
      <c r="W9" s="144"/>
      <c r="X9" s="144"/>
      <c r="Y9" s="144"/>
      <c r="Z9" s="189"/>
      <c r="AA9" s="144"/>
      <c r="AB9" s="144"/>
      <c r="AC9" s="144"/>
      <c r="AD9" s="144"/>
      <c r="AE9" s="189"/>
    </row>
    <row r="10" spans="1:31">
      <c r="A10" s="88" t="s">
        <v>124</v>
      </c>
      <c r="B10" s="85">
        <v>1436.7816844859683</v>
      </c>
      <c r="C10" s="85">
        <v>1367.8570194968127</v>
      </c>
      <c r="D10" s="85">
        <v>1520.3005525288747</v>
      </c>
      <c r="E10" s="86">
        <v>1706</v>
      </c>
      <c r="F10" s="189">
        <v>6030.9392565116559</v>
      </c>
      <c r="G10" s="142">
        <v>1750.8349046447986</v>
      </c>
      <c r="H10" s="142">
        <v>2093.3596533281066</v>
      </c>
      <c r="I10" s="142">
        <v>2122.4365674924329</v>
      </c>
      <c r="J10" s="145">
        <v>2213.3688745346617</v>
      </c>
      <c r="K10" s="189">
        <v>8180</v>
      </c>
      <c r="L10" s="142">
        <v>1950</v>
      </c>
      <c r="M10" s="142">
        <v>2092</v>
      </c>
      <c r="N10" s="142">
        <v>2060</v>
      </c>
      <c r="O10" s="142">
        <v>2234</v>
      </c>
      <c r="P10" s="189">
        <v>8336</v>
      </c>
      <c r="Q10" s="142">
        <v>1867</v>
      </c>
      <c r="R10" s="142">
        <v>2072</v>
      </c>
      <c r="S10" s="142">
        <v>2104</v>
      </c>
      <c r="T10" s="142">
        <v>2191</v>
      </c>
      <c r="U10" s="189">
        <v>8234</v>
      </c>
      <c r="V10" s="142">
        <v>1915</v>
      </c>
      <c r="W10" s="142">
        <v>2008</v>
      </c>
      <c r="X10" s="142">
        <v>2014</v>
      </c>
      <c r="Y10" s="142">
        <v>2261</v>
      </c>
      <c r="Z10" s="189">
        <v>8198</v>
      </c>
      <c r="AA10" s="142">
        <v>2006</v>
      </c>
      <c r="AB10" s="142">
        <v>2252</v>
      </c>
      <c r="AC10" s="142">
        <v>2246</v>
      </c>
      <c r="AD10" s="142">
        <v>2428</v>
      </c>
      <c r="AE10" s="189">
        <f>+AA10+AB10+AC10+AD10</f>
        <v>8932</v>
      </c>
    </row>
    <row r="11" spans="1:31">
      <c r="A11" s="88" t="s">
        <v>127</v>
      </c>
      <c r="B11" s="85">
        <v>368</v>
      </c>
      <c r="C11" s="85">
        <v>374</v>
      </c>
      <c r="D11" s="85">
        <v>365</v>
      </c>
      <c r="E11" s="86">
        <v>395</v>
      </c>
      <c r="F11" s="189">
        <v>1502</v>
      </c>
      <c r="G11" s="142">
        <v>392.82861186998986</v>
      </c>
      <c r="H11" s="142">
        <v>432.91424255463795</v>
      </c>
      <c r="I11" s="142">
        <v>427.91419751022841</v>
      </c>
      <c r="J11" s="145">
        <v>461.3429480651439</v>
      </c>
      <c r="K11" s="189">
        <v>1715</v>
      </c>
      <c r="L11" s="142">
        <v>416</v>
      </c>
      <c r="M11" s="142">
        <v>449</v>
      </c>
      <c r="N11" s="142">
        <v>443</v>
      </c>
      <c r="O11" s="142">
        <v>494</v>
      </c>
      <c r="P11" s="189">
        <v>1802</v>
      </c>
      <c r="Q11" s="142">
        <v>423</v>
      </c>
      <c r="R11" s="142">
        <v>468</v>
      </c>
      <c r="S11" s="142">
        <v>482</v>
      </c>
      <c r="T11" s="142">
        <v>488</v>
      </c>
      <c r="U11" s="189">
        <v>1861</v>
      </c>
      <c r="V11" s="142">
        <v>416</v>
      </c>
      <c r="W11" s="142">
        <v>450</v>
      </c>
      <c r="X11" s="142">
        <v>447</v>
      </c>
      <c r="Y11" s="142">
        <v>486</v>
      </c>
      <c r="Z11" s="189">
        <v>1799</v>
      </c>
      <c r="AA11" s="142">
        <v>438</v>
      </c>
      <c r="AB11" s="142">
        <v>477</v>
      </c>
      <c r="AC11" s="142">
        <v>493</v>
      </c>
      <c r="AD11" s="142">
        <v>505</v>
      </c>
      <c r="AE11" s="189">
        <f>+AA11+AB11+AC11+AD11</f>
        <v>1913</v>
      </c>
    </row>
    <row r="12" spans="1:31" s="81" customFormat="1">
      <c r="A12" s="89" t="s">
        <v>149</v>
      </c>
      <c r="B12" s="124">
        <f>+B11/B10*100</f>
        <v>25.61279865783213</v>
      </c>
      <c r="C12" s="125">
        <f t="shared" ref="C12" si="1">+C11/C10*100</f>
        <v>27.342039019369267</v>
      </c>
      <c r="D12" s="125">
        <f t="shared" ref="D12" si="2">+D11/D10*100</f>
        <v>24.008410665434369</v>
      </c>
      <c r="E12" s="126">
        <f t="shared" ref="E12" si="3">+E11/E10*100</f>
        <v>23.153575615474793</v>
      </c>
      <c r="F12" s="191">
        <f t="shared" ref="F12" si="4">+F11/F10*100</f>
        <v>24.904910099671092</v>
      </c>
      <c r="G12" s="146">
        <f t="shared" ref="G12" si="5">+G11/G10*100</f>
        <v>22.436644987363049</v>
      </c>
      <c r="H12" s="146">
        <f t="shared" ref="H12" si="6">+H11/H10*100</f>
        <v>20.68035666333655</v>
      </c>
      <c r="I12" s="146">
        <f t="shared" ref="I12" si="7">+I11/I10*100</f>
        <v>20.16145990246439</v>
      </c>
      <c r="J12" s="146">
        <f t="shared" ref="J12" si="8">+J11/J10*100</f>
        <v>20.843473194775839</v>
      </c>
      <c r="K12" s="191">
        <f t="shared" ref="K12" si="9">+K11/K10*100</f>
        <v>20.965770171149146</v>
      </c>
      <c r="L12" s="146">
        <f t="shared" ref="L12" si="10">+L11/L10*100</f>
        <v>21.333333333333336</v>
      </c>
      <c r="M12" s="147">
        <f t="shared" ref="M12" si="11">+M11/M10*100</f>
        <v>21.462715105162523</v>
      </c>
      <c r="N12" s="147">
        <f t="shared" ref="N12" si="12">+N11/N10*100</f>
        <v>21.50485436893204</v>
      </c>
      <c r="O12" s="147">
        <f t="shared" ref="O12" si="13">+O11/O10*100</f>
        <v>22.112802148612353</v>
      </c>
      <c r="P12" s="191">
        <f t="shared" ref="P12" si="14">+P11/P10*100</f>
        <v>21.617082533589251</v>
      </c>
      <c r="Q12" s="147">
        <f t="shared" ref="Q12" si="15">+Q11/Q10*100</f>
        <v>22.656668452062132</v>
      </c>
      <c r="R12" s="147">
        <f t="shared" ref="R12" si="16">+R11/R10*100</f>
        <v>22.586872586872587</v>
      </c>
      <c r="S12" s="147">
        <f t="shared" ref="S12" si="17">+S11/S10*100</f>
        <v>22.908745247148289</v>
      </c>
      <c r="T12" s="147">
        <f t="shared" ref="T12" si="18">+T11/T10*100</f>
        <v>22.272934732998632</v>
      </c>
      <c r="U12" s="191">
        <f t="shared" ref="U12" si="19">+U11/U10*100</f>
        <v>22.6014087928103</v>
      </c>
      <c r="V12" s="147">
        <f t="shared" ref="V12" si="20">+V11/V10*100</f>
        <v>21.723237597911226</v>
      </c>
      <c r="W12" s="147">
        <f t="shared" ref="W12" si="21">+W11/W10*100</f>
        <v>22.410358565737052</v>
      </c>
      <c r="X12" s="147">
        <f t="shared" ref="X12" si="22">+X11/X10*100</f>
        <v>22.194637537239327</v>
      </c>
      <c r="Y12" s="147">
        <f t="shared" ref="Y12" si="23">+Y11/Y10*100</f>
        <v>21.494913754975677</v>
      </c>
      <c r="Z12" s="191">
        <f t="shared" ref="Z12" si="24">+Z11/Z10*100</f>
        <v>21.944376677238349</v>
      </c>
      <c r="AA12" s="147">
        <f t="shared" ref="AA12" si="25">+AA11/AA10*100</f>
        <v>21.834496510468593</v>
      </c>
      <c r="AB12" s="147">
        <f t="shared" ref="AB12" si="26">+AB11/AB10*100</f>
        <v>21.181172291296626</v>
      </c>
      <c r="AC12" s="147">
        <f t="shared" ref="AC12:AE12" si="27">+AC11/AC10*100</f>
        <v>21.95013357079252</v>
      </c>
      <c r="AD12" s="147">
        <f t="shared" si="27"/>
        <v>20.799011532125206</v>
      </c>
      <c r="AE12" s="191">
        <f t="shared" si="27"/>
        <v>21.417375727720554</v>
      </c>
    </row>
    <row r="13" spans="1:31" s="77" customFormat="1">
      <c r="A13" s="84" t="s">
        <v>131</v>
      </c>
      <c r="B13" s="87">
        <v>42274</v>
      </c>
      <c r="C13" s="87">
        <v>46261</v>
      </c>
      <c r="D13" s="87">
        <v>49992</v>
      </c>
      <c r="E13" s="87">
        <v>53974</v>
      </c>
      <c r="F13" s="192">
        <v>192501</v>
      </c>
      <c r="G13" s="148">
        <v>56537</v>
      </c>
      <c r="H13" s="148">
        <v>63235</v>
      </c>
      <c r="I13" s="148">
        <v>61202</v>
      </c>
      <c r="J13" s="148">
        <v>67823</v>
      </c>
      <c r="K13" s="192">
        <v>248797</v>
      </c>
      <c r="L13" s="148">
        <v>63103</v>
      </c>
      <c r="M13" s="148">
        <v>67305</v>
      </c>
      <c r="N13" s="148">
        <v>62786</v>
      </c>
      <c r="O13" s="148">
        <v>69168</v>
      </c>
      <c r="P13" s="192">
        <v>262362</v>
      </c>
      <c r="Q13" s="148">
        <v>60979</v>
      </c>
      <c r="R13" s="148">
        <v>65391</v>
      </c>
      <c r="S13" s="148">
        <v>65210</v>
      </c>
      <c r="T13" s="148">
        <v>67477</v>
      </c>
      <c r="U13" s="192">
        <v>259057</v>
      </c>
      <c r="V13" s="148">
        <v>59644</v>
      </c>
      <c r="W13" s="148">
        <v>63235</v>
      </c>
      <c r="X13" s="148">
        <v>64308</v>
      </c>
      <c r="Y13" s="148">
        <v>72178</v>
      </c>
      <c r="Z13" s="192">
        <v>259365</v>
      </c>
      <c r="AA13" s="148">
        <v>66654</v>
      </c>
      <c r="AB13" s="148">
        <v>70109</v>
      </c>
      <c r="AC13" s="148">
        <v>73044</v>
      </c>
      <c r="AD13" s="148">
        <v>77854.429999999993</v>
      </c>
      <c r="AE13" s="192">
        <v>287662</v>
      </c>
    </row>
    <row r="14" spans="1:31">
      <c r="A14" s="88" t="s">
        <v>132</v>
      </c>
      <c r="B14" s="86">
        <v>33987.360658701997</v>
      </c>
      <c r="C14" s="86">
        <v>29568.254458330186</v>
      </c>
      <c r="D14" s="86">
        <v>30410.876790864033</v>
      </c>
      <c r="E14" s="86">
        <v>31607.811168340315</v>
      </c>
      <c r="F14" s="189">
        <v>31329.391829193904</v>
      </c>
      <c r="G14" s="142">
        <v>30967.948505311542</v>
      </c>
      <c r="H14" s="142">
        <v>33104.446166333626</v>
      </c>
      <c r="I14" s="142">
        <v>34679.202762857967</v>
      </c>
      <c r="J14" s="142">
        <v>32634.487924961471</v>
      </c>
      <c r="K14" s="189">
        <v>32878.209946261406</v>
      </c>
      <c r="L14" s="142">
        <v>30901.858865664071</v>
      </c>
      <c r="M14" s="142">
        <v>31082.386152588962</v>
      </c>
      <c r="N14" s="142">
        <v>32809.862071162366</v>
      </c>
      <c r="O14" s="142">
        <v>32298.172565348137</v>
      </c>
      <c r="P14" s="189">
        <v>31772.893940433449</v>
      </c>
      <c r="Q14" s="142">
        <v>30617.097689368471</v>
      </c>
      <c r="R14" s="142">
        <v>31686.317688978608</v>
      </c>
      <c r="S14" s="142">
        <v>32264.990032203648</v>
      </c>
      <c r="T14" s="142">
        <v>32470.323221245759</v>
      </c>
      <c r="U14" s="189">
        <v>31784.510744739579</v>
      </c>
      <c r="V14" s="142">
        <v>32107.169203943395</v>
      </c>
      <c r="W14" s="142">
        <v>31754.566300308372</v>
      </c>
      <c r="X14" s="142">
        <v>31318.031971138895</v>
      </c>
      <c r="Y14" s="142">
        <v>31325.334589487102</v>
      </c>
      <c r="Z14" s="189">
        <v>31607.96560831261</v>
      </c>
      <c r="AA14" s="142">
        <v>30098</v>
      </c>
      <c r="AB14" s="142">
        <f>+AB10/AB13*1000*1000</f>
        <v>32121.410945812953</v>
      </c>
      <c r="AC14" s="142">
        <f>+AC10*1000000/AC13</f>
        <v>30748.589891024589</v>
      </c>
      <c r="AD14" s="142">
        <f>+AD10*1000000/AD13</f>
        <v>31186.407761253922</v>
      </c>
      <c r="AE14" s="189">
        <f>+AE10*1000000/AE13</f>
        <v>31050.329901064444</v>
      </c>
    </row>
    <row r="15" spans="1:31" s="77" customFormat="1">
      <c r="A15" s="84" t="s">
        <v>133</v>
      </c>
      <c r="B15" s="87">
        <v>8705.1142546245919</v>
      </c>
      <c r="C15" s="87">
        <v>8084.5636713430331</v>
      </c>
      <c r="D15" s="87">
        <v>7301.1681869099057</v>
      </c>
      <c r="E15" s="87">
        <v>7318.3384592581615</v>
      </c>
      <c r="F15" s="204">
        <v>7802.5568698344423</v>
      </c>
      <c r="G15" s="205">
        <v>6948.1686660061523</v>
      </c>
      <c r="H15" s="205">
        <v>6846.1175386200357</v>
      </c>
      <c r="I15" s="205">
        <v>6991.8335595279304</v>
      </c>
      <c r="J15" s="205">
        <v>6802.1607428917023</v>
      </c>
      <c r="K15" s="204">
        <v>6893.1699337210657</v>
      </c>
      <c r="L15" s="205">
        <v>6592.396558008335</v>
      </c>
      <c r="M15" s="206">
        <v>6671.1239878166562</v>
      </c>
      <c r="N15" s="206">
        <v>7055.7130570509353</v>
      </c>
      <c r="O15" s="206">
        <v>7142.0309969928294</v>
      </c>
      <c r="P15" s="204">
        <v>6866</v>
      </c>
      <c r="Q15" s="206">
        <v>6936.8143131241904</v>
      </c>
      <c r="R15" s="206">
        <v>7156.9482038812685</v>
      </c>
      <c r="S15" s="206">
        <v>7391.5043704953232</v>
      </c>
      <c r="T15" s="206">
        <v>7232.0938986617657</v>
      </c>
      <c r="U15" s="204">
        <v>7179</v>
      </c>
      <c r="V15" s="206">
        <v>6966</v>
      </c>
      <c r="W15" s="206">
        <v>7107</v>
      </c>
      <c r="X15" s="206">
        <v>6954</v>
      </c>
      <c r="Y15" s="206">
        <v>6738</v>
      </c>
      <c r="Z15" s="204">
        <v>6936</v>
      </c>
      <c r="AA15" s="206">
        <v>6586</v>
      </c>
      <c r="AB15" s="206">
        <v>6795</v>
      </c>
      <c r="AC15" s="206">
        <v>6753</v>
      </c>
      <c r="AD15" s="206">
        <v>6470</v>
      </c>
      <c r="AE15" s="204">
        <v>6650</v>
      </c>
    </row>
    <row r="16" spans="1:31" s="81" customFormat="1">
      <c r="A16" s="89"/>
      <c r="B16" s="89"/>
      <c r="C16" s="89"/>
      <c r="D16" s="89"/>
      <c r="E16" s="92"/>
      <c r="F16" s="193"/>
      <c r="G16" s="150"/>
      <c r="H16" s="150"/>
      <c r="I16" s="150"/>
      <c r="J16" s="150"/>
      <c r="K16" s="193"/>
      <c r="L16" s="150"/>
      <c r="M16" s="151"/>
      <c r="N16" s="151"/>
      <c r="O16" s="151"/>
      <c r="P16" s="193"/>
      <c r="Q16" s="151"/>
      <c r="R16" s="151"/>
      <c r="S16" s="151"/>
      <c r="T16" s="151"/>
      <c r="U16" s="193"/>
      <c r="V16" s="151"/>
      <c r="W16" s="151"/>
      <c r="X16" s="151"/>
      <c r="Y16" s="151"/>
      <c r="Z16" s="193"/>
      <c r="AA16" s="151"/>
      <c r="AB16" s="151"/>
      <c r="AC16" s="151"/>
      <c r="AD16" s="151"/>
      <c r="AE16" s="193"/>
    </row>
    <row r="17" spans="1:31" s="81" customFormat="1">
      <c r="A17" s="89"/>
      <c r="B17" s="89"/>
      <c r="C17" s="89"/>
      <c r="D17" s="89"/>
      <c r="E17" s="92"/>
      <c r="F17" s="189"/>
      <c r="G17" s="150"/>
      <c r="H17" s="150"/>
      <c r="I17" s="150"/>
      <c r="J17" s="150"/>
      <c r="K17" s="189"/>
      <c r="L17" s="150"/>
      <c r="M17" s="151"/>
      <c r="N17" s="151"/>
      <c r="O17" s="151"/>
      <c r="P17" s="189"/>
      <c r="Q17" s="151"/>
      <c r="R17" s="151"/>
      <c r="S17" s="151"/>
      <c r="T17" s="151"/>
      <c r="U17" s="189"/>
      <c r="V17" s="151"/>
      <c r="W17" s="151"/>
      <c r="X17" s="151"/>
      <c r="Y17" s="151"/>
      <c r="Z17" s="189"/>
      <c r="AA17" s="151"/>
      <c r="AB17" s="151"/>
      <c r="AC17" s="151"/>
      <c r="AD17" s="151"/>
      <c r="AE17" s="189"/>
    </row>
    <row r="18" spans="1:31">
      <c r="A18" s="84" t="s">
        <v>128</v>
      </c>
      <c r="B18" s="85"/>
      <c r="C18" s="85"/>
      <c r="D18" s="85"/>
      <c r="E18" s="86"/>
      <c r="F18" s="189"/>
      <c r="G18" s="142"/>
      <c r="H18" s="142"/>
      <c r="I18" s="142"/>
      <c r="J18" s="142"/>
      <c r="K18" s="189"/>
      <c r="L18" s="142"/>
      <c r="M18" s="144"/>
      <c r="N18" s="144"/>
      <c r="O18" s="144"/>
      <c r="P18" s="189"/>
      <c r="Q18" s="144"/>
      <c r="R18" s="144"/>
      <c r="S18" s="144"/>
      <c r="T18" s="144"/>
      <c r="U18" s="189"/>
      <c r="V18" s="144"/>
      <c r="W18" s="144"/>
      <c r="X18" s="144"/>
      <c r="Y18" s="144"/>
      <c r="Z18" s="189"/>
      <c r="AA18" s="144"/>
      <c r="AB18" s="144"/>
      <c r="AC18" s="144"/>
      <c r="AD18" s="144"/>
      <c r="AE18" s="189"/>
    </row>
    <row r="19" spans="1:31">
      <c r="A19" s="88" t="s">
        <v>124</v>
      </c>
      <c r="B19" s="90">
        <v>2121.2183155140319</v>
      </c>
      <c r="C19" s="90">
        <v>1844.1429805031876</v>
      </c>
      <c r="D19" s="90">
        <v>2023.699447471125</v>
      </c>
      <c r="E19" s="91">
        <v>1974</v>
      </c>
      <c r="F19" s="194">
        <v>7963.0607434883441</v>
      </c>
      <c r="G19" s="145">
        <v>2363.1650953552012</v>
      </c>
      <c r="H19" s="145">
        <v>2858.6403466718925</v>
      </c>
      <c r="I19" s="145">
        <v>3196.5634325075666</v>
      </c>
      <c r="J19" s="145">
        <v>2805.6311254653388</v>
      </c>
      <c r="K19" s="194">
        <v>11224</v>
      </c>
      <c r="L19" s="142">
        <v>2715</v>
      </c>
      <c r="M19" s="142">
        <v>2651</v>
      </c>
      <c r="N19" s="142">
        <v>2682</v>
      </c>
      <c r="O19" s="142">
        <v>2542</v>
      </c>
      <c r="P19" s="194">
        <v>10590</v>
      </c>
      <c r="Q19" s="142">
        <v>2547</v>
      </c>
      <c r="R19" s="142">
        <v>2976</v>
      </c>
      <c r="S19" s="142">
        <v>3133</v>
      </c>
      <c r="T19" s="142">
        <v>2966</v>
      </c>
      <c r="U19" s="194">
        <v>11622</v>
      </c>
      <c r="V19" s="142">
        <v>2811</v>
      </c>
      <c r="W19" s="142">
        <v>2992</v>
      </c>
      <c r="X19" s="142">
        <v>3157</v>
      </c>
      <c r="Y19" s="142">
        <v>3037</v>
      </c>
      <c r="Z19" s="194">
        <v>11997</v>
      </c>
      <c r="AA19" s="142">
        <v>3018</v>
      </c>
      <c r="AB19" s="142">
        <v>3233</v>
      </c>
      <c r="AC19" s="142">
        <v>3426</v>
      </c>
      <c r="AD19" s="142">
        <v>3392</v>
      </c>
      <c r="AE19" s="189">
        <f>+AA19+AB19+AC19+AD19</f>
        <v>13069</v>
      </c>
    </row>
    <row r="20" spans="1:31">
      <c r="A20" s="88" t="s">
        <v>127</v>
      </c>
      <c r="B20" s="85">
        <v>517</v>
      </c>
      <c r="C20" s="85">
        <v>493</v>
      </c>
      <c r="D20" s="85">
        <v>467</v>
      </c>
      <c r="E20" s="86">
        <v>445</v>
      </c>
      <c r="F20" s="189">
        <v>1922</v>
      </c>
      <c r="G20" s="142">
        <v>463.17138813001009</v>
      </c>
      <c r="H20" s="142">
        <v>521.08575744536199</v>
      </c>
      <c r="I20" s="142">
        <v>552.08580248977171</v>
      </c>
      <c r="J20" s="145">
        <v>543.65705193485599</v>
      </c>
      <c r="K20" s="189">
        <v>2080</v>
      </c>
      <c r="L20" s="142">
        <v>549</v>
      </c>
      <c r="M20" s="142">
        <v>571</v>
      </c>
      <c r="N20" s="142">
        <v>584</v>
      </c>
      <c r="O20" s="142">
        <v>584</v>
      </c>
      <c r="P20" s="189">
        <v>2288</v>
      </c>
      <c r="Q20" s="142">
        <v>575</v>
      </c>
      <c r="R20" s="142">
        <v>620</v>
      </c>
      <c r="S20" s="142">
        <v>625</v>
      </c>
      <c r="T20" s="142">
        <v>588</v>
      </c>
      <c r="U20" s="189">
        <v>2408</v>
      </c>
      <c r="V20" s="142">
        <v>578</v>
      </c>
      <c r="W20" s="142">
        <v>640</v>
      </c>
      <c r="X20" s="142">
        <v>650</v>
      </c>
      <c r="Y20" s="142">
        <v>631</v>
      </c>
      <c r="Z20" s="189">
        <v>2499</v>
      </c>
      <c r="AA20" s="142">
        <v>616</v>
      </c>
      <c r="AB20" s="142">
        <v>673</v>
      </c>
      <c r="AC20" s="142">
        <v>692</v>
      </c>
      <c r="AD20" s="142">
        <v>682</v>
      </c>
      <c r="AE20" s="189">
        <f>+AA20+AB20+AC20+AD20</f>
        <v>2663</v>
      </c>
    </row>
    <row r="21" spans="1:31" s="81" customFormat="1">
      <c r="A21" s="89" t="s">
        <v>149</v>
      </c>
      <c r="B21" s="124">
        <f>+B20/B19*100</f>
        <v>24.372785970156784</v>
      </c>
      <c r="C21" s="125">
        <f t="shared" ref="C21" si="28">+C20/C19*100</f>
        <v>26.733285065861946</v>
      </c>
      <c r="D21" s="125">
        <f t="shared" ref="D21" si="29">+D20/D19*100</f>
        <v>23.076549266422791</v>
      </c>
      <c r="E21" s="126">
        <f t="shared" ref="E21" si="30">+E20/E19*100</f>
        <v>22.543059777102332</v>
      </c>
      <c r="F21" s="191">
        <f t="shared" ref="F21" si="31">+F20/F19*100</f>
        <v>24.13644780459175</v>
      </c>
      <c r="G21" s="146">
        <f t="shared" ref="G21" si="32">+G20/G19*100</f>
        <v>19.599620400638663</v>
      </c>
      <c r="H21" s="146">
        <f t="shared" ref="H21" si="33">+H20/H19*100</f>
        <v>18.228447592297655</v>
      </c>
      <c r="I21" s="146">
        <f t="shared" ref="I21" si="34">+I20/I19*100</f>
        <v>17.271229373248637</v>
      </c>
      <c r="J21" s="146">
        <f t="shared" ref="J21" si="35">+J20/J19*100</f>
        <v>19.377353173777813</v>
      </c>
      <c r="K21" s="191">
        <f t="shared" ref="K21" si="36">+K20/K19*100</f>
        <v>18.531717747683533</v>
      </c>
      <c r="L21" s="146">
        <f t="shared" ref="L21" si="37">+L20/L19*100</f>
        <v>20.22099447513812</v>
      </c>
      <c r="M21" s="147">
        <f t="shared" ref="M21" si="38">+M20/M19*100</f>
        <v>21.539041870992079</v>
      </c>
      <c r="N21" s="147">
        <f t="shared" ref="N21" si="39">+N20/N19*100</f>
        <v>21.774794929157345</v>
      </c>
      <c r="O21" s="147">
        <f t="shared" ref="O21" si="40">+O20/O19*100</f>
        <v>22.974036191974822</v>
      </c>
      <c r="P21" s="191">
        <f t="shared" ref="P21" si="41">+P20/P19*100</f>
        <v>21.605288007554297</v>
      </c>
      <c r="Q21" s="147">
        <f t="shared" ref="Q21" si="42">+Q20/Q19*100</f>
        <v>22.575579112681588</v>
      </c>
      <c r="R21" s="147">
        <f t="shared" ref="R21" si="43">+R20/R19*100</f>
        <v>20.833333333333336</v>
      </c>
      <c r="S21" s="147">
        <f t="shared" ref="S21" si="44">+S20/S19*100</f>
        <v>19.94893073731248</v>
      </c>
      <c r="T21" s="147">
        <f t="shared" ref="T21" si="45">+T20/T19*100</f>
        <v>19.824679703304113</v>
      </c>
      <c r="U21" s="191">
        <f t="shared" ref="U21" si="46">+U20/U19*100</f>
        <v>20.719325417311996</v>
      </c>
      <c r="V21" s="147">
        <f t="shared" ref="V21" si="47">+V20/V19*100</f>
        <v>20.562077552472431</v>
      </c>
      <c r="W21" s="147">
        <f t="shared" ref="W21" si="48">+W20/W19*100</f>
        <v>21.390374331550802</v>
      </c>
      <c r="X21" s="147">
        <f t="shared" ref="X21" si="49">+X20/X19*100</f>
        <v>20.589166930630345</v>
      </c>
      <c r="Y21" s="147">
        <f t="shared" ref="Y21" si="50">+Y20/Y19*100</f>
        <v>20.777082647349356</v>
      </c>
      <c r="Z21" s="191">
        <f t="shared" ref="Z21" si="51">+Z20/Z19*100</f>
        <v>20.830207551887973</v>
      </c>
      <c r="AA21" s="147">
        <f t="shared" ref="AA21" si="52">+AA20/AA19*100</f>
        <v>20.410868124585818</v>
      </c>
      <c r="AB21" s="147">
        <f t="shared" ref="AB21" si="53">+AB20/AB19*100</f>
        <v>20.816579028765851</v>
      </c>
      <c r="AC21" s="147">
        <f t="shared" ref="AC21:AD21" si="54">+AC20/AC19*100</f>
        <v>20.198482194979565</v>
      </c>
      <c r="AD21" s="147">
        <f t="shared" si="54"/>
        <v>20.106132075471699</v>
      </c>
      <c r="AE21" s="191">
        <f t="shared" ref="AE21" si="55">+AE20/AE19*100</f>
        <v>20.37646338664014</v>
      </c>
    </row>
    <row r="22" spans="1:31" s="77" customFormat="1">
      <c r="A22" s="84" t="s">
        <v>130</v>
      </c>
      <c r="B22" s="87">
        <v>140325</v>
      </c>
      <c r="C22" s="87">
        <v>147215</v>
      </c>
      <c r="D22" s="87">
        <v>154040</v>
      </c>
      <c r="E22" s="87">
        <v>153103</v>
      </c>
      <c r="F22" s="192">
        <v>594683</v>
      </c>
      <c r="G22" s="148">
        <v>169474</v>
      </c>
      <c r="H22" s="148">
        <v>182513</v>
      </c>
      <c r="I22" s="148">
        <v>186333</v>
      </c>
      <c r="J22" s="148">
        <v>168873</v>
      </c>
      <c r="K22" s="192">
        <v>707193</v>
      </c>
      <c r="L22" s="148">
        <v>180538</v>
      </c>
      <c r="M22" s="148">
        <v>188870</v>
      </c>
      <c r="N22" s="148">
        <v>184143</v>
      </c>
      <c r="O22" s="148">
        <v>174310</v>
      </c>
      <c r="P22" s="192">
        <v>727861</v>
      </c>
      <c r="Q22" s="148">
        <v>174707</v>
      </c>
      <c r="R22" s="148">
        <v>190729</v>
      </c>
      <c r="S22" s="148">
        <v>185938</v>
      </c>
      <c r="T22" s="148">
        <v>174432</v>
      </c>
      <c r="U22" s="192">
        <v>725806</v>
      </c>
      <c r="V22" s="148">
        <v>178012</v>
      </c>
      <c r="W22" s="148">
        <v>198612</v>
      </c>
      <c r="X22" s="148">
        <v>200465</v>
      </c>
      <c r="Y22" s="148">
        <v>195053</v>
      </c>
      <c r="Z22" s="192">
        <v>772142</v>
      </c>
      <c r="AA22" s="148">
        <v>195970</v>
      </c>
      <c r="AB22" s="148">
        <v>216044</v>
      </c>
      <c r="AC22" s="148">
        <v>215673</v>
      </c>
      <c r="AD22" s="148">
        <v>207800.32000000001</v>
      </c>
      <c r="AE22" s="192">
        <f>+AA22+AB22+AC22+AD22</f>
        <v>835487.32000000007</v>
      </c>
    </row>
    <row r="23" spans="1:31">
      <c r="A23" s="88" t="s">
        <v>134</v>
      </c>
      <c r="B23" s="86">
        <v>15116.467596750628</v>
      </c>
      <c r="C23" s="86">
        <v>12526.868732827414</v>
      </c>
      <c r="D23" s="86">
        <v>13137.493167171677</v>
      </c>
      <c r="E23" s="86">
        <v>12893.280993840748</v>
      </c>
      <c r="F23" s="189">
        <v>13390.429427927727</v>
      </c>
      <c r="G23" s="142">
        <v>13944.115884178111</v>
      </c>
      <c r="H23" s="142">
        <v>15662.667024660668</v>
      </c>
      <c r="I23" s="142">
        <v>17155.111722065154</v>
      </c>
      <c r="J23" s="142">
        <v>16613.852572438096</v>
      </c>
      <c r="K23" s="189">
        <v>15871.197820114172</v>
      </c>
      <c r="L23" s="142">
        <v>15038.385270690935</v>
      </c>
      <c r="M23" s="142">
        <v>14036.109493302272</v>
      </c>
      <c r="N23" s="142">
        <v>14564.767599094181</v>
      </c>
      <c r="O23" s="142">
        <v>14583.213814468476</v>
      </c>
      <c r="P23" s="189">
        <v>14549.481288322908</v>
      </c>
      <c r="Q23" s="142">
        <v>14578.694614411557</v>
      </c>
      <c r="R23" s="142">
        <v>15603.290532640553</v>
      </c>
      <c r="S23" s="142">
        <v>16849.702589035056</v>
      </c>
      <c r="T23" s="142">
        <v>17003.760777838928</v>
      </c>
      <c r="U23" s="189">
        <v>16012.543296693608</v>
      </c>
      <c r="V23" s="142">
        <v>15791.07026492596</v>
      </c>
      <c r="W23" s="142">
        <v>15064.547962862265</v>
      </c>
      <c r="X23" s="142">
        <v>15748.385004863692</v>
      </c>
      <c r="Y23" s="142">
        <v>15570.127093661722</v>
      </c>
      <c r="Z23" s="189">
        <v>15537.297543716051</v>
      </c>
      <c r="AA23" s="142">
        <v>15402</v>
      </c>
      <c r="AB23" s="142">
        <f>+AB19/AB22*1000000</f>
        <v>14964.544259502693</v>
      </c>
      <c r="AC23" s="142">
        <f>+AC19*1000000/AC22</f>
        <v>15885.159477542391</v>
      </c>
      <c r="AD23" s="142">
        <f>+AD19*1000000/AD22</f>
        <v>16323.362735918789</v>
      </c>
      <c r="AE23" s="189">
        <f>+AE19*1000000/AE22</f>
        <v>15642.367857838943</v>
      </c>
    </row>
    <row r="24" spans="1:31" s="77" customFormat="1">
      <c r="A24" s="84" t="s">
        <v>135</v>
      </c>
      <c r="B24" s="87">
        <v>3684.3042936041334</v>
      </c>
      <c r="C24" s="87">
        <v>3348.8435281730804</v>
      </c>
      <c r="D24" s="87">
        <v>3031.6800830952998</v>
      </c>
      <c r="E24" s="87">
        <v>2906.5400416712932</v>
      </c>
      <c r="F24" s="192">
        <v>3231.9740096824694</v>
      </c>
      <c r="G24" s="148">
        <v>2732.9937815240692</v>
      </c>
      <c r="H24" s="148">
        <v>2855.0610501463566</v>
      </c>
      <c r="I24" s="148">
        <v>2962.898694754937</v>
      </c>
      <c r="J24" s="148">
        <v>3219.3248887321006</v>
      </c>
      <c r="K24" s="192">
        <v>2941.2055832000601</v>
      </c>
      <c r="L24" s="148">
        <v>3040.9110547363989</v>
      </c>
      <c r="M24" s="149">
        <v>3023.2435008206703</v>
      </c>
      <c r="N24" s="149">
        <v>3171.4482766111119</v>
      </c>
      <c r="O24" s="149">
        <v>3350.3528196890597</v>
      </c>
      <c r="P24" s="192">
        <v>3144</v>
      </c>
      <c r="Q24" s="149">
        <v>3291.2247362727308</v>
      </c>
      <c r="R24" s="149">
        <v>3250.6855276334481</v>
      </c>
      <c r="S24" s="149">
        <v>3361.3354989297509</v>
      </c>
      <c r="T24" s="149">
        <v>3370.9411117226196</v>
      </c>
      <c r="U24" s="192">
        <v>3317.6909532299264</v>
      </c>
      <c r="V24" s="149">
        <v>3248</v>
      </c>
      <c r="W24" s="149">
        <v>3224</v>
      </c>
      <c r="X24" s="149">
        <v>3242</v>
      </c>
      <c r="Y24" s="149">
        <v>3234</v>
      </c>
      <c r="Z24" s="192">
        <v>3237</v>
      </c>
      <c r="AA24" s="149">
        <v>3142</v>
      </c>
      <c r="AB24" s="149">
        <v>3116</v>
      </c>
      <c r="AC24" s="149">
        <v>3209</v>
      </c>
      <c r="AD24" s="149">
        <v>3288</v>
      </c>
      <c r="AE24" s="192">
        <v>3187</v>
      </c>
    </row>
    <row r="25" spans="1:31">
      <c r="A25" s="89"/>
      <c r="B25" s="89"/>
      <c r="C25" s="89"/>
      <c r="D25" s="89"/>
      <c r="E25" s="92"/>
      <c r="F25" s="189"/>
      <c r="G25" s="150"/>
      <c r="H25" s="150"/>
      <c r="I25" s="150"/>
      <c r="J25" s="150"/>
      <c r="K25" s="189"/>
      <c r="L25" s="150"/>
      <c r="M25" s="151"/>
      <c r="N25" s="151"/>
      <c r="O25" s="151"/>
      <c r="P25" s="189"/>
      <c r="Q25" s="151"/>
      <c r="R25" s="151"/>
      <c r="S25" s="151"/>
      <c r="T25" s="151"/>
      <c r="U25" s="189"/>
      <c r="V25" s="151"/>
      <c r="W25" s="151"/>
      <c r="X25" s="151"/>
      <c r="Y25" s="151"/>
      <c r="Z25" s="189"/>
      <c r="AA25" s="151"/>
      <c r="AB25" s="144"/>
      <c r="AC25" s="151"/>
      <c r="AD25" s="151"/>
      <c r="AE25" s="189"/>
    </row>
    <row r="26" spans="1:31">
      <c r="A26" s="88"/>
      <c r="B26" s="85"/>
      <c r="C26" s="85"/>
      <c r="D26" s="85"/>
      <c r="E26" s="85"/>
      <c r="F26" s="189"/>
      <c r="G26" s="152"/>
      <c r="H26" s="152"/>
      <c r="I26" s="152"/>
      <c r="J26" s="144"/>
      <c r="K26" s="189"/>
      <c r="L26" s="152"/>
      <c r="M26" s="144"/>
      <c r="N26" s="144"/>
      <c r="O26" s="144"/>
      <c r="P26" s="189"/>
      <c r="Q26" s="144"/>
      <c r="R26" s="144"/>
      <c r="S26" s="144"/>
      <c r="T26" s="144"/>
      <c r="U26" s="189"/>
      <c r="V26" s="144"/>
      <c r="W26" s="144"/>
      <c r="X26" s="144"/>
      <c r="Y26" s="144"/>
      <c r="Z26" s="189"/>
      <c r="AA26" s="144"/>
      <c r="AB26" s="144"/>
      <c r="AC26" s="144"/>
      <c r="AD26" s="144"/>
      <c r="AE26" s="189"/>
    </row>
    <row r="27" spans="1:31">
      <c r="A27" s="89" t="s">
        <v>147</v>
      </c>
      <c r="B27" s="85"/>
      <c r="C27" s="85"/>
      <c r="D27" s="85"/>
      <c r="E27" s="85"/>
      <c r="F27" s="195"/>
      <c r="G27" s="153">
        <f>(+G13/B13-1)*100</f>
        <v>33.73941429720395</v>
      </c>
      <c r="H27" s="153">
        <f>(+H13/C13-1)*100</f>
        <v>36.691813838870743</v>
      </c>
      <c r="I27" s="154">
        <f t="shared" ref="I27:AD27" si="56">(+I13/D13-1)*100</f>
        <v>22.423587774043853</v>
      </c>
      <c r="J27" s="154">
        <f t="shared" si="56"/>
        <v>25.658650461333245</v>
      </c>
      <c r="K27" s="197">
        <f t="shared" si="56"/>
        <v>29.24452340507322</v>
      </c>
      <c r="L27" s="154">
        <f t="shared" si="56"/>
        <v>11.613633549710812</v>
      </c>
      <c r="M27" s="154">
        <f t="shared" si="56"/>
        <v>6.4363090060884032</v>
      </c>
      <c r="N27" s="154">
        <f t="shared" si="56"/>
        <v>2.5881507140289584</v>
      </c>
      <c r="O27" s="154">
        <f t="shared" si="56"/>
        <v>1.9831030771272351</v>
      </c>
      <c r="P27" s="197">
        <f t="shared" si="56"/>
        <v>5.4522361604038672</v>
      </c>
      <c r="Q27" s="154">
        <f t="shared" si="56"/>
        <v>-3.3659255502907937</v>
      </c>
      <c r="R27" s="154">
        <f t="shared" si="56"/>
        <v>-2.8437708936928874</v>
      </c>
      <c r="S27" s="154">
        <f t="shared" si="56"/>
        <v>3.8607332844901698</v>
      </c>
      <c r="T27" s="154">
        <f t="shared" si="56"/>
        <v>-2.4447721489706198</v>
      </c>
      <c r="U27" s="197">
        <f t="shared" si="56"/>
        <v>-1.2597098665203088</v>
      </c>
      <c r="V27" s="154">
        <f t="shared" si="56"/>
        <v>-2.1892782761278484</v>
      </c>
      <c r="W27" s="154">
        <f t="shared" si="56"/>
        <v>-3.2970898135829096</v>
      </c>
      <c r="X27" s="154">
        <f t="shared" si="56"/>
        <v>-1.3832234319889558</v>
      </c>
      <c r="Y27" s="154">
        <f t="shared" si="56"/>
        <v>6.9668183232805214</v>
      </c>
      <c r="Z27" s="197">
        <f t="shared" si="56"/>
        <v>0.11889275333227811</v>
      </c>
      <c r="AA27" s="154">
        <f t="shared" si="56"/>
        <v>11.753068204681117</v>
      </c>
      <c r="AB27" s="153">
        <f t="shared" si="56"/>
        <v>10.870562188661337</v>
      </c>
      <c r="AC27" s="153">
        <f t="shared" si="56"/>
        <v>13.584623997014367</v>
      </c>
      <c r="AD27" s="153">
        <f t="shared" si="56"/>
        <v>7.8644877940646563</v>
      </c>
      <c r="AE27" s="197">
        <f>(AE13/Z13-1)*100</f>
        <v>10.910107377633826</v>
      </c>
    </row>
    <row r="28" spans="1:31">
      <c r="A28" s="89" t="s">
        <v>148</v>
      </c>
      <c r="B28" s="85"/>
      <c r="C28" s="85"/>
      <c r="D28" s="85"/>
      <c r="E28" s="85"/>
      <c r="F28" s="196"/>
      <c r="G28" s="153">
        <f>(+G22/B22-1)*100</f>
        <v>20.772492428291468</v>
      </c>
      <c r="H28" s="154">
        <f t="shared" ref="H28:AD28" si="57">(+H22/C22-1)*100</f>
        <v>23.977176238834353</v>
      </c>
      <c r="I28" s="154">
        <f t="shared" si="57"/>
        <v>20.964035315502461</v>
      </c>
      <c r="J28" s="154">
        <f t="shared" si="57"/>
        <v>10.300255383630619</v>
      </c>
      <c r="K28" s="197">
        <f t="shared" si="57"/>
        <v>18.919323404233857</v>
      </c>
      <c r="L28" s="154">
        <f t="shared" si="57"/>
        <v>6.5284350401831448</v>
      </c>
      <c r="M28" s="154">
        <f t="shared" si="57"/>
        <v>3.4830395643050016</v>
      </c>
      <c r="N28" s="154">
        <f t="shared" si="57"/>
        <v>-1.1753151615655821</v>
      </c>
      <c r="O28" s="154">
        <f t="shared" si="57"/>
        <v>3.2195792104125598</v>
      </c>
      <c r="P28" s="197">
        <f t="shared" si="57"/>
        <v>2.9225402400758993</v>
      </c>
      <c r="Q28" s="154">
        <f t="shared" si="57"/>
        <v>-3.2297909581362361</v>
      </c>
      <c r="R28" s="154">
        <f t="shared" si="57"/>
        <v>0.98427489807804136</v>
      </c>
      <c r="S28" s="154">
        <f t="shared" si="57"/>
        <v>0.97478590008852617</v>
      </c>
      <c r="T28" s="154">
        <f t="shared" si="57"/>
        <v>6.9990247260620642E-2</v>
      </c>
      <c r="U28" s="197">
        <f t="shared" si="57"/>
        <v>-0.2823341269830415</v>
      </c>
      <c r="V28" s="154">
        <f t="shared" si="57"/>
        <v>1.891738739718507</v>
      </c>
      <c r="W28" s="154">
        <f t="shared" si="57"/>
        <v>4.1330893571507321</v>
      </c>
      <c r="X28" s="154">
        <f t="shared" si="57"/>
        <v>7.8128193268723889</v>
      </c>
      <c r="Y28" s="154">
        <f t="shared" si="57"/>
        <v>11.821798752522472</v>
      </c>
      <c r="Z28" s="197">
        <f t="shared" si="57"/>
        <v>6.3840750834244897</v>
      </c>
      <c r="AA28" s="154">
        <f t="shared" si="57"/>
        <v>10.088083949396665</v>
      </c>
      <c r="AB28" s="153">
        <f t="shared" si="57"/>
        <v>8.7769117676676167</v>
      </c>
      <c r="AC28" s="153">
        <f t="shared" si="57"/>
        <v>7.5863617090265123</v>
      </c>
      <c r="AD28" s="153">
        <f t="shared" si="57"/>
        <v>6.5353109154947742</v>
      </c>
      <c r="AE28" s="197">
        <f>(AE22/Z22-1)*100</f>
        <v>8.2038433345162041</v>
      </c>
    </row>
    <row r="29" spans="1:31">
      <c r="A29" s="88"/>
      <c r="B29" s="88"/>
      <c r="C29" s="88"/>
      <c r="D29" s="88"/>
      <c r="E29" s="88"/>
      <c r="F29" s="84"/>
      <c r="G29" s="88"/>
      <c r="H29" s="88"/>
      <c r="I29" s="88"/>
      <c r="J29" s="88"/>
      <c r="K29" s="88"/>
      <c r="L29" s="85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</row>
    <row r="30" spans="1:31">
      <c r="A30" s="88"/>
      <c r="B30" s="87"/>
      <c r="C30" s="87"/>
      <c r="D30" s="87"/>
      <c r="E30" s="87"/>
      <c r="F30" s="84"/>
      <c r="G30" s="88"/>
      <c r="H30" s="88"/>
      <c r="I30" s="88"/>
      <c r="J30" s="88"/>
      <c r="K30" s="88"/>
      <c r="L30" s="85"/>
      <c r="M30" s="85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4"/>
      <c r="AA30" s="88"/>
      <c r="AB30" s="88"/>
    </row>
    <row r="31" spans="1:31">
      <c r="A31" s="88"/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4"/>
      <c r="AA31" s="88"/>
      <c r="AB31" s="88"/>
    </row>
    <row r="32" spans="1:31">
      <c r="A32" s="88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4"/>
      <c r="AA32" s="88"/>
      <c r="AB32" s="88"/>
    </row>
    <row r="33" spans="1:28">
      <c r="A33" s="88"/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8"/>
      <c r="AB33" s="88"/>
    </row>
    <row r="34" spans="1:28">
      <c r="A34" s="88"/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8"/>
      <c r="AB34" s="88"/>
    </row>
    <row r="35" spans="1:28">
      <c r="A35" s="88"/>
      <c r="B35" s="88"/>
      <c r="C35" s="88"/>
      <c r="D35" s="88"/>
      <c r="E35" s="88"/>
      <c r="F35" s="84"/>
      <c r="G35" s="88"/>
      <c r="H35" s="88"/>
      <c r="I35" s="88"/>
      <c r="J35" s="88"/>
      <c r="K35" s="84"/>
      <c r="L35" s="88"/>
      <c r="M35" s="88"/>
      <c r="N35" s="88"/>
      <c r="O35" s="88"/>
      <c r="P35" s="84"/>
      <c r="Q35" s="88"/>
      <c r="R35" s="88"/>
      <c r="S35" s="88"/>
      <c r="T35" s="88"/>
      <c r="U35" s="84"/>
      <c r="V35" s="88"/>
      <c r="W35" s="88"/>
      <c r="X35" s="88"/>
      <c r="Y35" s="88"/>
      <c r="Z35" s="84"/>
      <c r="AA35" s="88"/>
      <c r="AB35" s="88"/>
    </row>
    <row r="36" spans="1:28"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</row>
    <row r="37" spans="1:28"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/>
    </row>
  </sheetData>
  <mergeCells count="1">
    <mergeCell ref="A1:C1"/>
  </mergeCells>
  <printOptions horizontalCentered="1" verticalCentered="1"/>
  <pageMargins left="0.47244094488188981" right="0.74803149606299213" top="0.98425196850393704" bottom="0.98425196850393704" header="0.51181102362204722" footer="0.51181102362204722"/>
  <pageSetup paperSize="9" scale="86" orientation="landscape" r:id="rId1"/>
  <headerFooter alignWithMargins="0"/>
  <ignoredErrors>
    <ignoredError sqref="AE12 AE21" 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  <pageSetUpPr fitToPage="1"/>
  </sheetPr>
  <dimension ref="A1:AE23"/>
  <sheetViews>
    <sheetView showGridLines="0" showRowColHeaders="0" zoomScaleNormal="100" workbookViewId="0">
      <pane xSplit="5" ySplit="2" topLeftCell="F3" activePane="bottomRight" state="frozen"/>
      <selection pane="topRight" activeCell="F1" sqref="F1"/>
      <selection pane="bottomLeft" activeCell="A3" sqref="A3"/>
      <selection pane="bottomRight"/>
    </sheetView>
  </sheetViews>
  <sheetFormatPr defaultRowHeight="11.25" outlineLevelCol="1"/>
  <cols>
    <col min="1" max="1" width="29.7109375" style="1" customWidth="1"/>
    <col min="2" max="5" width="7.7109375" style="1" hidden="1" customWidth="1" outlineLevel="1"/>
    <col min="6" max="6" width="8.28515625" style="1" customWidth="1" collapsed="1"/>
    <col min="7" max="10" width="7.7109375" style="1" hidden="1" customWidth="1" outlineLevel="1"/>
    <col min="11" max="11" width="8.28515625" style="1" customWidth="1" collapsed="1"/>
    <col min="12" max="15" width="7.7109375" style="1" hidden="1" customWidth="1" outlineLevel="1"/>
    <col min="16" max="16" width="8.28515625" style="1" customWidth="1" collapsed="1"/>
    <col min="17" max="20" width="9.140625" style="1" hidden="1" customWidth="1" outlineLevel="1"/>
    <col min="21" max="21" width="9.140625" style="1" collapsed="1"/>
    <col min="22" max="25" width="9.140625" style="1" customWidth="1" outlineLevel="1"/>
    <col min="26" max="16384" width="9.140625" style="1"/>
  </cols>
  <sheetData>
    <row r="1" spans="1:31" s="3" customFormat="1" ht="35.25" customHeight="1">
      <c r="A1" s="44" t="s">
        <v>151</v>
      </c>
      <c r="B1" s="7"/>
      <c r="C1" s="7"/>
      <c r="D1" s="7"/>
      <c r="E1" s="7"/>
      <c r="F1" s="9"/>
      <c r="K1" s="9"/>
      <c r="P1" s="9"/>
    </row>
    <row r="2" spans="1:31" s="5" customFormat="1">
      <c r="A2" s="4"/>
      <c r="B2" s="4"/>
      <c r="C2" s="4"/>
      <c r="D2" s="4"/>
      <c r="E2" s="4"/>
      <c r="F2" s="4"/>
      <c r="K2" s="4"/>
      <c r="P2" s="4"/>
    </row>
    <row r="3" spans="1:31">
      <c r="A3" s="9" t="s">
        <v>11</v>
      </c>
      <c r="B3" s="54" t="s">
        <v>4</v>
      </c>
      <c r="C3" s="54" t="s">
        <v>6</v>
      </c>
      <c r="D3" s="54" t="s">
        <v>5</v>
      </c>
      <c r="E3" s="54" t="s">
        <v>7</v>
      </c>
      <c r="F3" s="55" t="s">
        <v>8</v>
      </c>
      <c r="G3" s="54" t="s">
        <v>9</v>
      </c>
      <c r="H3" s="54" t="s">
        <v>20</v>
      </c>
      <c r="I3" s="54" t="s">
        <v>21</v>
      </c>
      <c r="J3" s="54" t="s">
        <v>22</v>
      </c>
      <c r="K3" s="55" t="s">
        <v>23</v>
      </c>
      <c r="L3" s="54" t="s">
        <v>24</v>
      </c>
      <c r="M3" s="54" t="s">
        <v>25</v>
      </c>
      <c r="N3" s="54" t="s">
        <v>26</v>
      </c>
      <c r="O3" s="54" t="s">
        <v>27</v>
      </c>
      <c r="P3" s="55" t="s">
        <v>28</v>
      </c>
      <c r="Q3" s="54" t="s">
        <v>29</v>
      </c>
      <c r="R3" s="54" t="s">
        <v>30</v>
      </c>
      <c r="S3" s="54" t="s">
        <v>31</v>
      </c>
      <c r="T3" s="54" t="s">
        <v>32</v>
      </c>
      <c r="U3" s="55" t="s">
        <v>33</v>
      </c>
      <c r="V3" s="54" t="s">
        <v>35</v>
      </c>
      <c r="W3" s="54" t="s">
        <v>36</v>
      </c>
      <c r="X3" s="54" t="s">
        <v>37</v>
      </c>
      <c r="Y3" s="54" t="s">
        <v>38</v>
      </c>
      <c r="Z3" s="55" t="s">
        <v>34</v>
      </c>
      <c r="AA3" s="54" t="s">
        <v>137</v>
      </c>
      <c r="AB3" s="54" t="s">
        <v>139</v>
      </c>
      <c r="AC3" s="54" t="s">
        <v>142</v>
      </c>
      <c r="AD3" s="54" t="s">
        <v>143</v>
      </c>
      <c r="AE3" s="55" t="s">
        <v>153</v>
      </c>
    </row>
    <row r="4" spans="1:31">
      <c r="A4" s="49" t="s">
        <v>12</v>
      </c>
      <c r="B4" s="10">
        <v>5064</v>
      </c>
      <c r="C4" s="10">
        <v>4840</v>
      </c>
      <c r="D4" s="10">
        <v>4674</v>
      </c>
      <c r="E4" s="10">
        <v>4830</v>
      </c>
      <c r="F4" s="183">
        <v>19408</v>
      </c>
      <c r="G4" s="10">
        <v>4930</v>
      </c>
      <c r="H4" s="10">
        <v>5256</v>
      </c>
      <c r="I4" s="10">
        <v>5199</v>
      </c>
      <c r="J4" s="10">
        <v>5718</v>
      </c>
      <c r="K4" s="183">
        <v>21103</v>
      </c>
      <c r="L4" s="10">
        <v>5594</v>
      </c>
      <c r="M4" s="10">
        <v>5815</v>
      </c>
      <c r="N4" s="10">
        <v>5646</v>
      </c>
      <c r="O4" s="10">
        <v>5586</v>
      </c>
      <c r="P4" s="183">
        <v>22641</v>
      </c>
      <c r="Q4" s="10">
        <v>5785</v>
      </c>
      <c r="R4" s="10">
        <v>5756</v>
      </c>
      <c r="S4" s="10">
        <v>5494</v>
      </c>
      <c r="T4" s="10">
        <v>5619</v>
      </c>
      <c r="U4" s="183">
        <v>22654</v>
      </c>
      <c r="V4" s="10">
        <v>5666</v>
      </c>
      <c r="W4" s="10">
        <v>5800</v>
      </c>
      <c r="X4" s="10">
        <v>5686</v>
      </c>
      <c r="Y4" s="10">
        <v>5964</v>
      </c>
      <c r="Z4" s="183">
        <v>23117</v>
      </c>
      <c r="AA4" s="10">
        <v>6024</v>
      </c>
      <c r="AB4" s="2">
        <v>6102</v>
      </c>
      <c r="AC4" s="108">
        <v>5984</v>
      </c>
      <c r="AD4" s="108">
        <v>6059</v>
      </c>
      <c r="AE4" s="155">
        <v>24169</v>
      </c>
    </row>
    <row r="5" spans="1:31">
      <c r="A5" s="49" t="s">
        <v>13</v>
      </c>
      <c r="B5" s="46">
        <v>3999</v>
      </c>
      <c r="C5" s="47">
        <v>3804</v>
      </c>
      <c r="D5" s="10">
        <v>3700</v>
      </c>
      <c r="E5" s="10">
        <v>3845</v>
      </c>
      <c r="F5" s="184">
        <v>15348</v>
      </c>
      <c r="G5" s="10">
        <v>3940</v>
      </c>
      <c r="H5" s="10">
        <v>4184</v>
      </c>
      <c r="I5" s="10">
        <v>4199</v>
      </c>
      <c r="J5" s="10">
        <v>4675</v>
      </c>
      <c r="K5" s="184">
        <v>16998</v>
      </c>
      <c r="L5" s="10">
        <v>4547</v>
      </c>
      <c r="M5" s="10">
        <v>4695</v>
      </c>
      <c r="N5" s="10">
        <v>4588</v>
      </c>
      <c r="O5" s="10">
        <v>4531</v>
      </c>
      <c r="P5" s="184">
        <v>18361</v>
      </c>
      <c r="Q5" s="10">
        <v>4686</v>
      </c>
      <c r="R5" s="10">
        <v>4623</v>
      </c>
      <c r="S5" s="10">
        <v>4440</v>
      </c>
      <c r="T5" s="10">
        <v>4559</v>
      </c>
      <c r="U5" s="184">
        <v>18308</v>
      </c>
      <c r="V5" s="10">
        <v>4609</v>
      </c>
      <c r="W5" s="10">
        <v>4688</v>
      </c>
      <c r="X5" s="10">
        <v>4614</v>
      </c>
      <c r="Y5" s="10">
        <v>4906</v>
      </c>
      <c r="Z5" s="184">
        <v>18818</v>
      </c>
      <c r="AA5" s="10">
        <v>4945</v>
      </c>
      <c r="AB5" s="2">
        <v>4986</v>
      </c>
      <c r="AC5" s="108">
        <v>4923</v>
      </c>
      <c r="AD5" s="108">
        <v>5002</v>
      </c>
      <c r="AE5" s="155">
        <v>19856</v>
      </c>
    </row>
    <row r="6" spans="1:31">
      <c r="A6" s="53" t="s">
        <v>14</v>
      </c>
      <c r="B6" s="52">
        <v>1065</v>
      </c>
      <c r="C6" s="52">
        <v>1036</v>
      </c>
      <c r="D6" s="52">
        <v>974</v>
      </c>
      <c r="E6" s="52">
        <v>985</v>
      </c>
      <c r="F6" s="185">
        <v>4060</v>
      </c>
      <c r="G6" s="52">
        <v>990</v>
      </c>
      <c r="H6" s="52">
        <v>1072</v>
      </c>
      <c r="I6" s="52">
        <v>1000</v>
      </c>
      <c r="J6" s="52">
        <v>1043</v>
      </c>
      <c r="K6" s="185">
        <v>4105</v>
      </c>
      <c r="L6" s="52">
        <v>1047</v>
      </c>
      <c r="M6" s="52">
        <v>1120</v>
      </c>
      <c r="N6" s="52">
        <v>1058</v>
      </c>
      <c r="O6" s="52">
        <v>1055</v>
      </c>
      <c r="P6" s="185">
        <v>4280</v>
      </c>
      <c r="Q6" s="52">
        <v>1099</v>
      </c>
      <c r="R6" s="52">
        <v>1133</v>
      </c>
      <c r="S6" s="52">
        <v>1054</v>
      </c>
      <c r="T6" s="52">
        <v>1060</v>
      </c>
      <c r="U6" s="185">
        <v>4346</v>
      </c>
      <c r="V6" s="52">
        <v>1057</v>
      </c>
      <c r="W6" s="52">
        <v>1112</v>
      </c>
      <c r="X6" s="52">
        <v>1072</v>
      </c>
      <c r="Y6" s="52">
        <v>1058</v>
      </c>
      <c r="Z6" s="185">
        <v>4299</v>
      </c>
      <c r="AA6" s="52">
        <v>1079</v>
      </c>
      <c r="AB6" s="117">
        <v>1116</v>
      </c>
      <c r="AC6" s="109">
        <v>1061</v>
      </c>
      <c r="AD6" s="109">
        <v>1057</v>
      </c>
      <c r="AE6" s="156">
        <v>4313</v>
      </c>
    </row>
    <row r="7" spans="1:31">
      <c r="A7" s="49"/>
      <c r="B7" s="48"/>
      <c r="C7" s="10"/>
      <c r="D7" s="10"/>
      <c r="E7" s="10"/>
      <c r="F7" s="186"/>
      <c r="G7" s="10"/>
      <c r="H7" s="10"/>
      <c r="I7" s="10"/>
      <c r="J7" s="10"/>
      <c r="K7" s="186"/>
      <c r="L7" s="10"/>
      <c r="M7" s="10"/>
      <c r="N7" s="10"/>
      <c r="O7" s="10"/>
      <c r="P7" s="186"/>
      <c r="Q7" s="10"/>
      <c r="R7" s="10"/>
      <c r="S7" s="10"/>
      <c r="T7" s="10"/>
      <c r="U7" s="186"/>
      <c r="V7" s="10"/>
      <c r="W7" s="10"/>
      <c r="X7" s="10"/>
      <c r="Y7" s="10"/>
      <c r="Z7" s="186"/>
      <c r="AA7" s="10"/>
      <c r="AC7" s="108"/>
      <c r="AD7" s="108"/>
      <c r="AE7" s="157"/>
    </row>
    <row r="8" spans="1:31">
      <c r="A8" s="49" t="s">
        <v>15</v>
      </c>
      <c r="B8" s="48">
        <v>268</v>
      </c>
      <c r="C8" s="48">
        <v>260</v>
      </c>
      <c r="D8" s="10">
        <v>243</v>
      </c>
      <c r="E8" s="10">
        <v>238</v>
      </c>
      <c r="F8" s="186">
        <v>1009</v>
      </c>
      <c r="G8" s="10">
        <v>242</v>
      </c>
      <c r="H8" s="10">
        <v>242</v>
      </c>
      <c r="I8" s="10">
        <v>243</v>
      </c>
      <c r="J8" s="10">
        <v>246</v>
      </c>
      <c r="K8" s="186">
        <v>973</v>
      </c>
      <c r="L8" s="10">
        <v>246</v>
      </c>
      <c r="M8" s="10">
        <v>258</v>
      </c>
      <c r="N8" s="10">
        <v>258</v>
      </c>
      <c r="O8" s="10">
        <v>272</v>
      </c>
      <c r="P8" s="186">
        <v>1034</v>
      </c>
      <c r="Q8" s="10">
        <v>266</v>
      </c>
      <c r="R8" s="10">
        <v>257</v>
      </c>
      <c r="S8" s="10">
        <v>249</v>
      </c>
      <c r="T8" s="10">
        <v>248</v>
      </c>
      <c r="U8" s="186">
        <v>1020</v>
      </c>
      <c r="V8" s="10">
        <v>244</v>
      </c>
      <c r="W8" s="10">
        <v>239</v>
      </c>
      <c r="X8" s="10">
        <v>246</v>
      </c>
      <c r="Y8" s="10">
        <v>246</v>
      </c>
      <c r="Z8" s="186">
        <v>975</v>
      </c>
      <c r="AA8" s="10">
        <v>254</v>
      </c>
      <c r="AB8" s="1">
        <v>253</v>
      </c>
      <c r="AC8" s="108">
        <v>253</v>
      </c>
      <c r="AD8" s="108">
        <v>265</v>
      </c>
      <c r="AE8" s="155">
        <v>1025</v>
      </c>
    </row>
    <row r="9" spans="1:31">
      <c r="A9" s="49" t="s">
        <v>0</v>
      </c>
      <c r="B9" s="48">
        <v>624</v>
      </c>
      <c r="C9" s="48">
        <v>568</v>
      </c>
      <c r="D9" s="10">
        <v>524</v>
      </c>
      <c r="E9" s="10">
        <v>563</v>
      </c>
      <c r="F9" s="186">
        <v>2279</v>
      </c>
      <c r="G9" s="10">
        <v>555</v>
      </c>
      <c r="H9" s="10">
        <v>553</v>
      </c>
      <c r="I9" s="10">
        <v>510</v>
      </c>
      <c r="J9" s="10">
        <v>581</v>
      </c>
      <c r="K9" s="186">
        <v>2199</v>
      </c>
      <c r="L9" s="10">
        <v>581</v>
      </c>
      <c r="M9" s="10">
        <v>579</v>
      </c>
      <c r="N9" s="10">
        <v>539</v>
      </c>
      <c r="O9" s="10">
        <v>559</v>
      </c>
      <c r="P9" s="186">
        <v>2258</v>
      </c>
      <c r="Q9" s="10">
        <v>576</v>
      </c>
      <c r="R9" s="10">
        <v>578</v>
      </c>
      <c r="S9" s="10">
        <v>535</v>
      </c>
      <c r="T9" s="10">
        <v>569</v>
      </c>
      <c r="U9" s="186">
        <v>2258</v>
      </c>
      <c r="V9" s="10">
        <v>579</v>
      </c>
      <c r="W9" s="10">
        <v>574</v>
      </c>
      <c r="X9" s="10">
        <v>544</v>
      </c>
      <c r="Y9" s="10">
        <v>587</v>
      </c>
      <c r="Z9" s="186">
        <v>2284</v>
      </c>
      <c r="AA9" s="10">
        <v>593</v>
      </c>
      <c r="AB9" s="1">
        <v>589</v>
      </c>
      <c r="AC9" s="108">
        <v>553</v>
      </c>
      <c r="AD9" s="108">
        <v>584</v>
      </c>
      <c r="AE9" s="155">
        <v>2319</v>
      </c>
    </row>
    <row r="10" spans="1:31">
      <c r="A10" s="53" t="s">
        <v>116</v>
      </c>
      <c r="B10" s="52">
        <v>173</v>
      </c>
      <c r="C10" s="52">
        <v>208</v>
      </c>
      <c r="D10" s="52">
        <v>207</v>
      </c>
      <c r="E10" s="52">
        <v>184</v>
      </c>
      <c r="F10" s="185">
        <v>772</v>
      </c>
      <c r="G10" s="52">
        <v>193</v>
      </c>
      <c r="H10" s="52">
        <v>277</v>
      </c>
      <c r="I10" s="52">
        <v>247</v>
      </c>
      <c r="J10" s="52">
        <v>216</v>
      </c>
      <c r="K10" s="185">
        <v>933</v>
      </c>
      <c r="L10" s="52">
        <v>220</v>
      </c>
      <c r="M10" s="52">
        <v>283</v>
      </c>
      <c r="N10" s="52">
        <v>261</v>
      </c>
      <c r="O10" s="52">
        <v>224</v>
      </c>
      <c r="P10" s="185">
        <v>988</v>
      </c>
      <c r="Q10" s="52">
        <v>257</v>
      </c>
      <c r="R10" s="52">
        <v>298</v>
      </c>
      <c r="S10" s="52">
        <v>270</v>
      </c>
      <c r="T10" s="52">
        <v>243</v>
      </c>
      <c r="U10" s="185">
        <v>1068</v>
      </c>
      <c r="V10" s="52">
        <v>234</v>
      </c>
      <c r="W10" s="52">
        <v>299</v>
      </c>
      <c r="X10" s="52">
        <v>282</v>
      </c>
      <c r="Y10" s="52">
        <v>225</v>
      </c>
      <c r="Z10" s="185">
        <v>1040</v>
      </c>
      <c r="AA10" s="52">
        <v>232</v>
      </c>
      <c r="AB10" s="115">
        <v>274</v>
      </c>
      <c r="AC10" s="109">
        <v>255</v>
      </c>
      <c r="AD10" s="109">
        <v>208</v>
      </c>
      <c r="AE10" s="156">
        <v>969</v>
      </c>
    </row>
    <row r="11" spans="1:31">
      <c r="A11" s="49"/>
      <c r="B11" s="48"/>
      <c r="C11" s="10"/>
      <c r="D11" s="10"/>
      <c r="E11" s="10"/>
      <c r="F11" s="186"/>
      <c r="G11" s="10"/>
      <c r="H11" s="10"/>
      <c r="I11" s="10"/>
      <c r="J11" s="10"/>
      <c r="K11" s="186"/>
      <c r="L11" s="10"/>
      <c r="M11" s="10"/>
      <c r="N11" s="10"/>
      <c r="O11" s="10"/>
      <c r="P11" s="186"/>
      <c r="Q11" s="10"/>
      <c r="R11" s="10"/>
      <c r="S11" s="10"/>
      <c r="T11" s="10"/>
      <c r="U11" s="186"/>
      <c r="V11" s="10"/>
      <c r="W11" s="10"/>
      <c r="X11" s="10"/>
      <c r="Y11" s="10"/>
      <c r="Z11" s="186"/>
      <c r="AA11" s="10"/>
      <c r="AC11" s="108"/>
      <c r="AD11" s="108"/>
      <c r="AE11" s="157"/>
    </row>
    <row r="12" spans="1:31">
      <c r="A12" s="49" t="s">
        <v>118</v>
      </c>
      <c r="B12" s="48">
        <v>39</v>
      </c>
      <c r="C12" s="48">
        <v>47</v>
      </c>
      <c r="D12" s="48">
        <v>42</v>
      </c>
      <c r="E12" s="48">
        <v>51</v>
      </c>
      <c r="F12" s="186">
        <v>179</v>
      </c>
      <c r="G12" s="48">
        <v>38</v>
      </c>
      <c r="H12" s="48">
        <v>44</v>
      </c>
      <c r="I12" s="48">
        <v>41</v>
      </c>
      <c r="J12" s="48">
        <v>39</v>
      </c>
      <c r="K12" s="186">
        <v>162</v>
      </c>
      <c r="L12" s="48">
        <v>41</v>
      </c>
      <c r="M12" s="48">
        <v>38</v>
      </c>
      <c r="N12" s="48">
        <v>35</v>
      </c>
      <c r="O12" s="48">
        <v>40</v>
      </c>
      <c r="P12" s="186">
        <v>154</v>
      </c>
      <c r="Q12" s="48">
        <v>37</v>
      </c>
      <c r="R12" s="48">
        <v>34</v>
      </c>
      <c r="S12" s="48">
        <v>36</v>
      </c>
      <c r="T12" s="48">
        <v>28</v>
      </c>
      <c r="U12" s="186">
        <v>135</v>
      </c>
      <c r="V12" s="48">
        <v>32</v>
      </c>
      <c r="W12" s="48">
        <v>30</v>
      </c>
      <c r="X12" s="48">
        <v>36</v>
      </c>
      <c r="Y12" s="105">
        <v>0</v>
      </c>
      <c r="Z12" s="186">
        <v>98</v>
      </c>
      <c r="AA12" s="48">
        <f>28+5</f>
        <v>33</v>
      </c>
      <c r="AB12" s="1">
        <v>32</v>
      </c>
      <c r="AC12" s="107">
        <v>33</v>
      </c>
      <c r="AD12" s="107">
        <v>34</v>
      </c>
      <c r="AE12" s="155">
        <v>132</v>
      </c>
    </row>
    <row r="13" spans="1:31">
      <c r="A13" s="53" t="s">
        <v>115</v>
      </c>
      <c r="B13" s="52">
        <v>134</v>
      </c>
      <c r="C13" s="52">
        <v>161</v>
      </c>
      <c r="D13" s="52">
        <v>165</v>
      </c>
      <c r="E13" s="52">
        <v>133</v>
      </c>
      <c r="F13" s="185">
        <v>593</v>
      </c>
      <c r="G13" s="52">
        <v>155</v>
      </c>
      <c r="H13" s="52">
        <v>233</v>
      </c>
      <c r="I13" s="52">
        <v>206</v>
      </c>
      <c r="J13" s="52">
        <v>177</v>
      </c>
      <c r="K13" s="185">
        <v>771</v>
      </c>
      <c r="L13" s="52">
        <v>179</v>
      </c>
      <c r="M13" s="52">
        <v>245</v>
      </c>
      <c r="N13" s="52">
        <v>226</v>
      </c>
      <c r="O13" s="52">
        <v>184</v>
      </c>
      <c r="P13" s="185">
        <v>834</v>
      </c>
      <c r="Q13" s="52">
        <v>220</v>
      </c>
      <c r="R13" s="52">
        <v>264</v>
      </c>
      <c r="S13" s="52">
        <v>234</v>
      </c>
      <c r="T13" s="52">
        <v>215</v>
      </c>
      <c r="U13" s="185">
        <v>933</v>
      </c>
      <c r="V13" s="52">
        <v>202</v>
      </c>
      <c r="W13" s="52">
        <v>269</v>
      </c>
      <c r="X13" s="52">
        <v>246</v>
      </c>
      <c r="Y13" s="52">
        <v>225</v>
      </c>
      <c r="Z13" s="185">
        <v>942</v>
      </c>
      <c r="AA13" s="52">
        <v>199</v>
      </c>
      <c r="AB13" s="115">
        <v>242</v>
      </c>
      <c r="AC13" s="109">
        <v>222</v>
      </c>
      <c r="AD13" s="109">
        <v>174</v>
      </c>
      <c r="AE13" s="156">
        <v>837</v>
      </c>
    </row>
    <row r="14" spans="1:31">
      <c r="A14" s="49"/>
      <c r="B14" s="48"/>
      <c r="C14" s="10"/>
      <c r="D14" s="10"/>
      <c r="E14" s="10"/>
      <c r="F14" s="186"/>
      <c r="G14" s="10"/>
      <c r="H14" s="10"/>
      <c r="I14" s="10"/>
      <c r="J14" s="10"/>
      <c r="K14" s="186"/>
      <c r="L14" s="10"/>
      <c r="M14" s="10"/>
      <c r="N14" s="10"/>
      <c r="O14" s="10"/>
      <c r="P14" s="186"/>
      <c r="Q14" s="10"/>
      <c r="R14" s="10"/>
      <c r="S14" s="10"/>
      <c r="T14" s="10"/>
      <c r="U14" s="186"/>
      <c r="V14" s="10"/>
      <c r="W14" s="10"/>
      <c r="X14" s="10"/>
      <c r="Y14" s="10"/>
      <c r="Z14" s="186"/>
      <c r="AA14" s="10"/>
      <c r="AE14" s="186"/>
    </row>
    <row r="15" spans="1:31">
      <c r="A15" s="132" t="s">
        <v>120</v>
      </c>
      <c r="B15" s="133">
        <v>21.030805687203792</v>
      </c>
      <c r="C15" s="133">
        <v>21.404958677685951</v>
      </c>
      <c r="D15" s="134">
        <v>20.838682071031236</v>
      </c>
      <c r="E15" s="134">
        <v>20.39337474120083</v>
      </c>
      <c r="F15" s="198">
        <v>20.919208573784008</v>
      </c>
      <c r="G15" s="134">
        <v>20.08113590263692</v>
      </c>
      <c r="H15" s="134">
        <v>20.395738203957382</v>
      </c>
      <c r="I15" s="134">
        <v>19.234468166955185</v>
      </c>
      <c r="J15" s="134">
        <v>18.240643581671915</v>
      </c>
      <c r="K15" s="198">
        <v>19.452210586172583</v>
      </c>
      <c r="L15" s="134">
        <v>18.716481944941009</v>
      </c>
      <c r="M15" s="134">
        <v>19.260533104041272</v>
      </c>
      <c r="N15" s="134">
        <v>18.738930216082181</v>
      </c>
      <c r="O15" s="134">
        <v>18.886501969208737</v>
      </c>
      <c r="P15" s="198">
        <v>18.903758667903361</v>
      </c>
      <c r="Q15" s="134">
        <v>18.997407087294725</v>
      </c>
      <c r="R15" s="134">
        <v>19.683808200138987</v>
      </c>
      <c r="S15" s="134">
        <v>19.184564979978159</v>
      </c>
      <c r="T15" s="134">
        <v>18.864566648869904</v>
      </c>
      <c r="U15" s="198">
        <v>19.184250022071158</v>
      </c>
      <c r="V15" s="134">
        <v>18.655135898340983</v>
      </c>
      <c r="W15" s="134">
        <v>19.172413793103448</v>
      </c>
      <c r="X15" s="134">
        <v>18.853323953570172</v>
      </c>
      <c r="Y15" s="134">
        <v>17.739771965124078</v>
      </c>
      <c r="Z15" s="198">
        <v>18.597508219415122</v>
      </c>
      <c r="AA15" s="134">
        <v>17.899999999999999</v>
      </c>
      <c r="AB15" s="135">
        <v>18.3</v>
      </c>
      <c r="AC15" s="136">
        <v>17.730614973262032</v>
      </c>
      <c r="AD15" s="136">
        <v>17.445122957583759</v>
      </c>
      <c r="AE15" s="198">
        <v>17.845173569448466</v>
      </c>
    </row>
    <row r="16" spans="1:31">
      <c r="A16" s="132" t="s">
        <v>121</v>
      </c>
      <c r="B16" s="133">
        <v>2.6461295418641391</v>
      </c>
      <c r="C16" s="133">
        <v>3.3264462809917359</v>
      </c>
      <c r="D16" s="134">
        <v>3.5301668806161741</v>
      </c>
      <c r="E16" s="134">
        <v>2.7536231884057969</v>
      </c>
      <c r="F16" s="198">
        <v>3.0554410552349545</v>
      </c>
      <c r="G16" s="134">
        <v>3.1440162271805274</v>
      </c>
      <c r="H16" s="134">
        <v>4.4330289193302885</v>
      </c>
      <c r="I16" s="134">
        <v>3.9623004423927681</v>
      </c>
      <c r="J16" s="134">
        <v>3.0954879328436515</v>
      </c>
      <c r="K16" s="198">
        <v>3.6535089797659097</v>
      </c>
      <c r="L16" s="134">
        <v>3.1998569896317481</v>
      </c>
      <c r="M16" s="134">
        <v>4.2132416165090278</v>
      </c>
      <c r="N16" s="134">
        <v>4.0028338646829615</v>
      </c>
      <c r="O16" s="134">
        <v>3.2939491586108129</v>
      </c>
      <c r="P16" s="198">
        <v>3.6835828806148134</v>
      </c>
      <c r="Q16" s="134">
        <v>3.8029386343993083</v>
      </c>
      <c r="R16" s="134">
        <v>4.5865184155663652</v>
      </c>
      <c r="S16" s="134">
        <v>4.2591918456497995</v>
      </c>
      <c r="T16" s="134">
        <v>3.8263036127424805</v>
      </c>
      <c r="U16" s="198">
        <v>4.1184779729849037</v>
      </c>
      <c r="V16" s="134">
        <v>3.5651253088598658</v>
      </c>
      <c r="W16" s="134">
        <v>4.637931034482758</v>
      </c>
      <c r="X16" s="134">
        <v>4.3264157580021108</v>
      </c>
      <c r="Y16" s="134">
        <v>3.755868544600939</v>
      </c>
      <c r="Z16" s="198">
        <v>4.070773490223222</v>
      </c>
      <c r="AA16" s="134">
        <v>3.3</v>
      </c>
      <c r="AB16" s="134">
        <v>4</v>
      </c>
      <c r="AC16" s="136">
        <v>3.7098930481283423</v>
      </c>
      <c r="AD16" s="136">
        <v>2.8717610166694172</v>
      </c>
      <c r="AE16" s="198">
        <v>3.4631139062435352</v>
      </c>
    </row>
    <row r="17" spans="1:31">
      <c r="A17" s="132" t="s">
        <v>122</v>
      </c>
      <c r="B17" s="133">
        <v>12.582159624413144</v>
      </c>
      <c r="C17" s="134">
        <v>15.54054054054054</v>
      </c>
      <c r="D17" s="134">
        <v>16.940451745379878</v>
      </c>
      <c r="E17" s="134">
        <v>13.50253807106599</v>
      </c>
      <c r="F17" s="198">
        <v>14.605911330049262</v>
      </c>
      <c r="G17" s="134">
        <v>15.656565656565657</v>
      </c>
      <c r="H17" s="134">
        <v>21.735074626865671</v>
      </c>
      <c r="I17" s="134">
        <v>20.599999999999998</v>
      </c>
      <c r="J17" s="134">
        <v>16.970278044103548</v>
      </c>
      <c r="K17" s="198">
        <v>18.781973203410477</v>
      </c>
      <c r="L17" s="134">
        <v>17.096466093600764</v>
      </c>
      <c r="M17" s="134">
        <v>21.875</v>
      </c>
      <c r="N17" s="134">
        <v>21.361058601134218</v>
      </c>
      <c r="O17" s="134">
        <v>17.440758293838861</v>
      </c>
      <c r="P17" s="198">
        <v>19.485981308411215</v>
      </c>
      <c r="Q17" s="134">
        <v>20.018198362147409</v>
      </c>
      <c r="R17" s="134">
        <v>23.300970873786408</v>
      </c>
      <c r="S17" s="134">
        <v>22.2011385199241</v>
      </c>
      <c r="T17" s="134">
        <v>20.283018867924529</v>
      </c>
      <c r="U17" s="198">
        <v>21.468016566958124</v>
      </c>
      <c r="V17" s="134">
        <v>19.110690633869442</v>
      </c>
      <c r="W17" s="134">
        <v>24.190647482014388</v>
      </c>
      <c r="X17" s="134">
        <v>22.947761194029852</v>
      </c>
      <c r="Y17" s="134">
        <v>21.3</v>
      </c>
      <c r="Z17" s="198">
        <v>21.888811351477088</v>
      </c>
      <c r="AA17" s="134">
        <v>18.399999999999999</v>
      </c>
      <c r="AB17" s="135">
        <v>21.7</v>
      </c>
      <c r="AC17" s="136">
        <v>20.923656927426958</v>
      </c>
      <c r="AD17" s="136">
        <v>16.461684011352887</v>
      </c>
      <c r="AE17" s="198">
        <v>19.406445629492232</v>
      </c>
    </row>
    <row r="18" spans="1:31">
      <c r="A18" s="49"/>
      <c r="B18" s="48"/>
      <c r="C18" s="10"/>
      <c r="D18" s="10"/>
      <c r="E18" s="10"/>
      <c r="F18" s="188"/>
      <c r="G18" s="10"/>
      <c r="H18" s="10"/>
      <c r="I18" s="10"/>
      <c r="J18" s="10"/>
      <c r="K18" s="188"/>
      <c r="L18" s="10"/>
      <c r="M18" s="10"/>
      <c r="N18" s="10"/>
      <c r="O18" s="10"/>
      <c r="P18" s="188"/>
      <c r="Q18" s="10"/>
      <c r="R18" s="10"/>
      <c r="S18" s="10"/>
      <c r="T18" s="10"/>
      <c r="U18" s="188"/>
      <c r="V18" s="10"/>
      <c r="W18" s="10"/>
      <c r="X18" s="10"/>
      <c r="Y18" s="10"/>
      <c r="Z18" s="188"/>
      <c r="AA18" s="10"/>
      <c r="AE18" s="188"/>
    </row>
    <row r="19" spans="1:31" s="111" customFormat="1">
      <c r="A19" s="112" t="s">
        <v>138</v>
      </c>
      <c r="B19" s="111">
        <v>10037</v>
      </c>
      <c r="C19" s="111">
        <v>9931</v>
      </c>
      <c r="D19" s="111">
        <v>10547</v>
      </c>
      <c r="E19" s="111">
        <v>9858</v>
      </c>
      <c r="F19" s="111">
        <v>9858</v>
      </c>
      <c r="G19" s="111">
        <v>9886</v>
      </c>
      <c r="H19" s="111">
        <v>9823</v>
      </c>
      <c r="I19" s="111">
        <v>9812</v>
      </c>
      <c r="J19" s="111">
        <v>9777</v>
      </c>
      <c r="K19" s="199">
        <v>9777</v>
      </c>
      <c r="L19" s="111">
        <v>9732</v>
      </c>
      <c r="M19" s="111">
        <v>9731</v>
      </c>
      <c r="N19" s="111">
        <v>9818</v>
      </c>
      <c r="O19" s="111">
        <v>9806</v>
      </c>
      <c r="P19" s="111">
        <v>9806</v>
      </c>
      <c r="Q19" s="111">
        <v>9707</v>
      </c>
      <c r="R19" s="111">
        <v>9616</v>
      </c>
      <c r="S19" s="111">
        <v>9630</v>
      </c>
      <c r="T19" s="111">
        <v>9730</v>
      </c>
      <c r="U19" s="111">
        <v>9730</v>
      </c>
      <c r="V19" s="111">
        <v>9220</v>
      </c>
      <c r="W19" s="111">
        <v>9251</v>
      </c>
      <c r="X19" s="111">
        <v>9433</v>
      </c>
      <c r="Y19" s="111">
        <v>9372</v>
      </c>
      <c r="Z19" s="111">
        <v>9372</v>
      </c>
      <c r="AA19" s="111">
        <v>9457</v>
      </c>
      <c r="AB19" s="111">
        <v>9313</v>
      </c>
      <c r="AC19" s="111">
        <v>9389</v>
      </c>
      <c r="AD19" s="111">
        <v>9292.18</v>
      </c>
      <c r="AE19" s="111">
        <v>9292.18</v>
      </c>
    </row>
    <row r="21" spans="1:31">
      <c r="Y21" s="2"/>
      <c r="Z21" s="2"/>
    </row>
    <row r="23" spans="1:31">
      <c r="X23" s="2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AE39"/>
  <sheetViews>
    <sheetView showGridLines="0" showRowColHeaders="0" zoomScaleNormal="100" workbookViewId="0">
      <pane xSplit="1" ySplit="3" topLeftCell="F4" activePane="bottomRight" state="frozen"/>
      <selection pane="topRight"/>
      <selection pane="bottomLeft"/>
      <selection pane="bottomRight"/>
    </sheetView>
  </sheetViews>
  <sheetFormatPr defaultRowHeight="11.25" outlineLevelCol="1"/>
  <cols>
    <col min="1" max="1" width="30.42578125" style="1" bestFit="1" customWidth="1"/>
    <col min="2" max="5" width="6.85546875" style="1" hidden="1" customWidth="1" outlineLevel="1"/>
    <col min="6" max="6" width="6.7109375" style="1" bestFit="1" customWidth="1" collapsed="1"/>
    <col min="7" max="10" width="6.85546875" style="1" hidden="1" customWidth="1" outlineLevel="1"/>
    <col min="11" max="11" width="6.7109375" style="1" bestFit="1" customWidth="1" collapsed="1"/>
    <col min="12" max="15" width="6.85546875" style="1" hidden="1" customWidth="1" outlineLevel="1"/>
    <col min="16" max="16" width="6.7109375" style="1" bestFit="1" customWidth="1" collapsed="1"/>
    <col min="17" max="20" width="6.85546875" style="1" hidden="1" customWidth="1" outlineLevel="1"/>
    <col min="21" max="21" width="6.7109375" style="1" bestFit="1" customWidth="1" collapsed="1"/>
    <col min="22" max="22" width="6.85546875" style="1" customWidth="1" outlineLevel="1"/>
    <col min="23" max="25" width="9.140625" style="1" customWidth="1" outlineLevel="1"/>
    <col min="26" max="16384" width="9.140625" style="1"/>
  </cols>
  <sheetData>
    <row r="1" spans="1:31" s="3" customFormat="1" ht="31.5">
      <c r="A1" s="44" t="s">
        <v>109</v>
      </c>
      <c r="B1" s="7"/>
      <c r="C1" s="7"/>
      <c r="D1" s="7"/>
      <c r="E1" s="7"/>
      <c r="F1" s="9"/>
      <c r="K1" s="9"/>
      <c r="P1" s="9"/>
    </row>
    <row r="2" spans="1:31" s="5" customFormat="1">
      <c r="A2" s="4"/>
      <c r="B2" s="4"/>
      <c r="C2" s="4"/>
      <c r="D2" s="4"/>
      <c r="E2" s="4"/>
      <c r="F2" s="4"/>
      <c r="K2" s="4"/>
      <c r="P2" s="4"/>
    </row>
    <row r="3" spans="1:31" ht="15" customHeight="1">
      <c r="A3" s="9" t="s">
        <v>11</v>
      </c>
      <c r="B3" s="54" t="s">
        <v>4</v>
      </c>
      <c r="C3" s="54" t="s">
        <v>6</v>
      </c>
      <c r="D3" s="54" t="s">
        <v>5</v>
      </c>
      <c r="E3" s="54" t="s">
        <v>7</v>
      </c>
      <c r="F3" s="55" t="s">
        <v>8</v>
      </c>
      <c r="G3" s="54" t="s">
        <v>9</v>
      </c>
      <c r="H3" s="54" t="s">
        <v>20</v>
      </c>
      <c r="I3" s="54" t="s">
        <v>21</v>
      </c>
      <c r="J3" s="54" t="s">
        <v>22</v>
      </c>
      <c r="K3" s="55" t="s">
        <v>23</v>
      </c>
      <c r="L3" s="54" t="s">
        <v>24</v>
      </c>
      <c r="M3" s="54" t="s">
        <v>25</v>
      </c>
      <c r="N3" s="54" t="s">
        <v>26</v>
      </c>
      <c r="O3" s="54" t="s">
        <v>27</v>
      </c>
      <c r="P3" s="55" t="s">
        <v>28</v>
      </c>
      <c r="Q3" s="54" t="s">
        <v>29</v>
      </c>
      <c r="R3" s="54" t="s">
        <v>30</v>
      </c>
      <c r="S3" s="54" t="s">
        <v>31</v>
      </c>
      <c r="T3" s="54" t="s">
        <v>32</v>
      </c>
      <c r="U3" s="55" t="s">
        <v>33</v>
      </c>
      <c r="V3" s="54" t="s">
        <v>35</v>
      </c>
      <c r="W3" s="54" t="s">
        <v>36</v>
      </c>
      <c r="X3" s="54" t="s">
        <v>37</v>
      </c>
      <c r="Y3" s="54" t="s">
        <v>38</v>
      </c>
      <c r="Z3" s="55" t="s">
        <v>34</v>
      </c>
      <c r="AA3" s="54" t="s">
        <v>137</v>
      </c>
      <c r="AB3" s="54" t="s">
        <v>139</v>
      </c>
      <c r="AC3" s="54" t="s">
        <v>142</v>
      </c>
      <c r="AD3" s="54" t="s">
        <v>143</v>
      </c>
      <c r="AE3" s="55" t="s">
        <v>153</v>
      </c>
    </row>
    <row r="4" spans="1:31">
      <c r="A4" s="49" t="s">
        <v>12</v>
      </c>
      <c r="B4" s="10">
        <v>1214</v>
      </c>
      <c r="C4" s="10">
        <v>1192</v>
      </c>
      <c r="D4" s="10">
        <v>1147</v>
      </c>
      <c r="E4" s="10">
        <v>1222</v>
      </c>
      <c r="F4" s="183">
        <v>4775</v>
      </c>
      <c r="G4" s="10">
        <v>1196</v>
      </c>
      <c r="H4" s="10">
        <v>1233</v>
      </c>
      <c r="I4" s="10">
        <v>1210</v>
      </c>
      <c r="J4" s="10">
        <v>1222</v>
      </c>
      <c r="K4" s="183">
        <v>4861</v>
      </c>
      <c r="L4" s="10">
        <v>1248</v>
      </c>
      <c r="M4" s="10">
        <v>1259</v>
      </c>
      <c r="N4" s="10">
        <v>1231</v>
      </c>
      <c r="O4" s="10">
        <v>1271</v>
      </c>
      <c r="P4" s="183">
        <v>5009</v>
      </c>
      <c r="Q4" s="10">
        <v>1285</v>
      </c>
      <c r="R4" s="10">
        <v>1275</v>
      </c>
      <c r="S4" s="10">
        <v>1286</v>
      </c>
      <c r="T4" s="10">
        <v>1335</v>
      </c>
      <c r="U4" s="183">
        <v>5181</v>
      </c>
      <c r="V4" s="10">
        <v>1344</v>
      </c>
      <c r="W4" s="10">
        <v>1372</v>
      </c>
      <c r="X4" s="10">
        <v>1374</v>
      </c>
      <c r="Y4" s="10">
        <v>1380</v>
      </c>
      <c r="Z4" s="183">
        <v>5470</v>
      </c>
      <c r="AA4" s="10">
        <v>1345</v>
      </c>
      <c r="AB4" s="2">
        <v>1400</v>
      </c>
      <c r="AC4" s="108">
        <v>1441</v>
      </c>
      <c r="AD4" s="108">
        <v>1543</v>
      </c>
      <c r="AE4" s="155">
        <v>5729</v>
      </c>
    </row>
    <row r="5" spans="1:31">
      <c r="A5" s="49" t="s">
        <v>13</v>
      </c>
      <c r="B5" s="46">
        <v>846</v>
      </c>
      <c r="C5" s="47">
        <v>813</v>
      </c>
      <c r="D5" s="10">
        <v>791</v>
      </c>
      <c r="E5" s="10">
        <v>872</v>
      </c>
      <c r="F5" s="184">
        <v>3322</v>
      </c>
      <c r="G5" s="10">
        <v>843</v>
      </c>
      <c r="H5" s="10">
        <v>861</v>
      </c>
      <c r="I5" s="10">
        <v>840</v>
      </c>
      <c r="J5" s="10">
        <v>857</v>
      </c>
      <c r="K5" s="184">
        <v>3401</v>
      </c>
      <c r="L5" s="10">
        <v>879</v>
      </c>
      <c r="M5" s="10">
        <v>887</v>
      </c>
      <c r="N5" s="10">
        <v>861</v>
      </c>
      <c r="O5" s="10">
        <v>899</v>
      </c>
      <c r="P5" s="184">
        <v>3526</v>
      </c>
      <c r="Q5" s="10">
        <v>934</v>
      </c>
      <c r="R5" s="10">
        <v>914</v>
      </c>
      <c r="S5" s="10">
        <v>917</v>
      </c>
      <c r="T5" s="10">
        <v>978</v>
      </c>
      <c r="U5" s="184">
        <v>3743</v>
      </c>
      <c r="V5" s="10">
        <v>996</v>
      </c>
      <c r="W5" s="10">
        <v>1012</v>
      </c>
      <c r="X5" s="10">
        <v>1018</v>
      </c>
      <c r="Y5" s="10">
        <v>1034</v>
      </c>
      <c r="Z5" s="184">
        <v>4061</v>
      </c>
      <c r="AA5" s="10">
        <v>1015</v>
      </c>
      <c r="AB5" s="2">
        <v>1054</v>
      </c>
      <c r="AC5" s="108">
        <v>1091</v>
      </c>
      <c r="AD5" s="108">
        <v>1173</v>
      </c>
      <c r="AE5" s="155">
        <v>4333</v>
      </c>
    </row>
    <row r="6" spans="1:31">
      <c r="A6" s="53" t="s">
        <v>14</v>
      </c>
      <c r="B6" s="52">
        <v>368</v>
      </c>
      <c r="C6" s="52">
        <v>379</v>
      </c>
      <c r="D6" s="52">
        <v>356</v>
      </c>
      <c r="E6" s="52">
        <v>350</v>
      </c>
      <c r="F6" s="185">
        <v>1453</v>
      </c>
      <c r="G6" s="52">
        <v>353</v>
      </c>
      <c r="H6" s="52">
        <v>372</v>
      </c>
      <c r="I6" s="52">
        <v>370</v>
      </c>
      <c r="J6" s="52">
        <v>365</v>
      </c>
      <c r="K6" s="185">
        <v>1460</v>
      </c>
      <c r="L6" s="52">
        <v>369</v>
      </c>
      <c r="M6" s="52">
        <v>372</v>
      </c>
      <c r="N6" s="52">
        <v>370</v>
      </c>
      <c r="O6" s="52">
        <v>372</v>
      </c>
      <c r="P6" s="185">
        <v>1483</v>
      </c>
      <c r="Q6" s="52">
        <v>351</v>
      </c>
      <c r="R6" s="52">
        <v>361</v>
      </c>
      <c r="S6" s="52">
        <v>369</v>
      </c>
      <c r="T6" s="52">
        <v>357</v>
      </c>
      <c r="U6" s="185">
        <v>1438</v>
      </c>
      <c r="V6" s="52">
        <v>348</v>
      </c>
      <c r="W6" s="52">
        <v>360</v>
      </c>
      <c r="X6" s="52">
        <v>356</v>
      </c>
      <c r="Y6" s="52">
        <v>345</v>
      </c>
      <c r="Z6" s="185">
        <v>1409</v>
      </c>
      <c r="AA6" s="52">
        <v>330</v>
      </c>
      <c r="AB6" s="115">
        <v>346</v>
      </c>
      <c r="AC6" s="109">
        <f>+AC4-AC5</f>
        <v>350</v>
      </c>
      <c r="AD6" s="109">
        <v>370</v>
      </c>
      <c r="AE6" s="156">
        <v>1396</v>
      </c>
    </row>
    <row r="7" spans="1:31">
      <c r="A7" s="49"/>
      <c r="B7" s="48"/>
      <c r="C7" s="10"/>
      <c r="D7" s="10"/>
      <c r="E7" s="10"/>
      <c r="F7" s="186"/>
      <c r="G7" s="10"/>
      <c r="H7" s="10"/>
      <c r="I7" s="10"/>
      <c r="J7" s="10"/>
      <c r="K7" s="186"/>
      <c r="L7" s="10"/>
      <c r="M7" s="10"/>
      <c r="N7" s="10"/>
      <c r="O7" s="10"/>
      <c r="P7" s="186"/>
      <c r="Q7" s="10"/>
      <c r="R7" s="10"/>
      <c r="S7" s="10"/>
      <c r="T7" s="10"/>
      <c r="U7" s="186"/>
      <c r="V7" s="10"/>
      <c r="W7" s="10"/>
      <c r="X7" s="10"/>
      <c r="Y7" s="10"/>
      <c r="Z7" s="186"/>
      <c r="AA7" s="10"/>
      <c r="AC7" s="108"/>
      <c r="AD7" s="108"/>
      <c r="AE7" s="157"/>
    </row>
    <row r="8" spans="1:31">
      <c r="A8" s="49" t="s">
        <v>15</v>
      </c>
      <c r="B8" s="48">
        <v>132</v>
      </c>
      <c r="C8" s="48">
        <v>134</v>
      </c>
      <c r="D8" s="10">
        <v>134</v>
      </c>
      <c r="E8" s="10">
        <v>125</v>
      </c>
      <c r="F8" s="186">
        <v>525</v>
      </c>
      <c r="G8" s="10">
        <v>134</v>
      </c>
      <c r="H8" s="10">
        <v>129</v>
      </c>
      <c r="I8" s="10">
        <v>136</v>
      </c>
      <c r="J8" s="10">
        <v>118</v>
      </c>
      <c r="K8" s="186">
        <v>517</v>
      </c>
      <c r="L8" s="10">
        <v>134</v>
      </c>
      <c r="M8" s="10">
        <v>141</v>
      </c>
      <c r="N8" s="10">
        <v>137</v>
      </c>
      <c r="O8" s="10">
        <v>114</v>
      </c>
      <c r="P8" s="186">
        <v>526</v>
      </c>
      <c r="Q8" s="10">
        <v>123</v>
      </c>
      <c r="R8" s="10">
        <v>124</v>
      </c>
      <c r="S8" s="10">
        <v>130</v>
      </c>
      <c r="T8" s="10">
        <v>125</v>
      </c>
      <c r="U8" s="186">
        <v>502</v>
      </c>
      <c r="V8" s="10">
        <v>119</v>
      </c>
      <c r="W8" s="10">
        <v>110</v>
      </c>
      <c r="X8" s="10">
        <v>108</v>
      </c>
      <c r="Y8" s="10">
        <v>107</v>
      </c>
      <c r="Z8" s="186">
        <v>444</v>
      </c>
      <c r="AA8" s="10">
        <v>105</v>
      </c>
      <c r="AB8" s="1">
        <v>100</v>
      </c>
      <c r="AC8" s="108">
        <v>106</v>
      </c>
      <c r="AD8" s="108">
        <v>109</v>
      </c>
      <c r="AE8" s="155">
        <v>420</v>
      </c>
    </row>
    <row r="9" spans="1:31">
      <c r="A9" s="49" t="s">
        <v>0</v>
      </c>
      <c r="B9" s="48">
        <v>161</v>
      </c>
      <c r="C9" s="48">
        <v>117</v>
      </c>
      <c r="D9" s="10">
        <v>129</v>
      </c>
      <c r="E9" s="10">
        <v>117</v>
      </c>
      <c r="F9" s="186">
        <v>524</v>
      </c>
      <c r="G9" s="10">
        <v>135</v>
      </c>
      <c r="H9" s="10">
        <v>142</v>
      </c>
      <c r="I9" s="10">
        <v>127</v>
      </c>
      <c r="J9" s="10">
        <v>127</v>
      </c>
      <c r="K9" s="186">
        <v>531</v>
      </c>
      <c r="L9" s="10">
        <v>131</v>
      </c>
      <c r="M9" s="10">
        <v>128</v>
      </c>
      <c r="N9" s="10">
        <v>125</v>
      </c>
      <c r="O9" s="10">
        <v>137</v>
      </c>
      <c r="P9" s="186">
        <v>521</v>
      </c>
      <c r="Q9" s="10">
        <v>138</v>
      </c>
      <c r="R9" s="10">
        <v>141</v>
      </c>
      <c r="S9" s="10">
        <v>128</v>
      </c>
      <c r="T9" s="10">
        <v>134</v>
      </c>
      <c r="U9" s="186">
        <v>541</v>
      </c>
      <c r="V9" s="10">
        <v>141</v>
      </c>
      <c r="W9" s="10">
        <v>138</v>
      </c>
      <c r="X9" s="10">
        <v>132</v>
      </c>
      <c r="Y9" s="10">
        <v>130</v>
      </c>
      <c r="Z9" s="186">
        <v>541</v>
      </c>
      <c r="AA9" s="10">
        <v>140</v>
      </c>
      <c r="AB9" s="1">
        <v>140</v>
      </c>
      <c r="AC9" s="108">
        <v>133</v>
      </c>
      <c r="AD9" s="108">
        <v>127</v>
      </c>
      <c r="AE9" s="155">
        <v>540</v>
      </c>
    </row>
    <row r="10" spans="1:31">
      <c r="A10" s="53" t="s">
        <v>116</v>
      </c>
      <c r="B10" s="52">
        <v>75</v>
      </c>
      <c r="C10" s="52">
        <v>128</v>
      </c>
      <c r="D10" s="52">
        <v>93</v>
      </c>
      <c r="E10" s="52">
        <v>108</v>
      </c>
      <c r="F10" s="185">
        <v>404</v>
      </c>
      <c r="G10" s="52">
        <v>84</v>
      </c>
      <c r="H10" s="52">
        <v>101</v>
      </c>
      <c r="I10" s="52">
        <v>107</v>
      </c>
      <c r="J10" s="52">
        <v>120</v>
      </c>
      <c r="K10" s="185">
        <v>412</v>
      </c>
      <c r="L10" s="52">
        <v>104</v>
      </c>
      <c r="M10" s="52">
        <v>103</v>
      </c>
      <c r="N10" s="52">
        <v>108</v>
      </c>
      <c r="O10" s="52">
        <v>121</v>
      </c>
      <c r="P10" s="185">
        <v>436</v>
      </c>
      <c r="Q10" s="52">
        <v>90</v>
      </c>
      <c r="R10" s="52">
        <v>96</v>
      </c>
      <c r="S10" s="52">
        <v>111</v>
      </c>
      <c r="T10" s="52">
        <v>98</v>
      </c>
      <c r="U10" s="185">
        <v>395</v>
      </c>
      <c r="V10" s="52">
        <v>88</v>
      </c>
      <c r="W10" s="52">
        <v>112</v>
      </c>
      <c r="X10" s="52">
        <v>116</v>
      </c>
      <c r="Y10" s="52">
        <v>108</v>
      </c>
      <c r="Z10" s="185">
        <v>424</v>
      </c>
      <c r="AA10" s="52">
        <v>85</v>
      </c>
      <c r="AB10" s="115">
        <v>106</v>
      </c>
      <c r="AC10" s="109">
        <f>+AC6-AC8-AC9</f>
        <v>111</v>
      </c>
      <c r="AD10" s="109">
        <v>134</v>
      </c>
      <c r="AE10" s="156">
        <v>436</v>
      </c>
    </row>
    <row r="11" spans="1:31">
      <c r="A11" s="49"/>
      <c r="B11" s="48"/>
      <c r="C11" s="10"/>
      <c r="D11" s="10"/>
      <c r="E11" s="10"/>
      <c r="F11" s="186"/>
      <c r="G11" s="10"/>
      <c r="H11" s="10"/>
      <c r="I11" s="10"/>
      <c r="J11" s="10"/>
      <c r="K11" s="186"/>
      <c r="L11" s="10"/>
      <c r="M11" s="10"/>
      <c r="N11" s="10"/>
      <c r="O11" s="10"/>
      <c r="P11" s="186"/>
      <c r="Q11" s="10"/>
      <c r="R11" s="10"/>
      <c r="S11" s="10"/>
      <c r="T11" s="10"/>
      <c r="U11" s="186"/>
      <c r="V11" s="10"/>
      <c r="W11" s="10"/>
      <c r="X11" s="10"/>
      <c r="Y11" s="10"/>
      <c r="Z11" s="186"/>
      <c r="AA11" s="10"/>
      <c r="AC11" s="108"/>
      <c r="AD11" s="108"/>
      <c r="AE11" s="157"/>
    </row>
    <row r="12" spans="1:31">
      <c r="A12" s="49" t="s">
        <v>118</v>
      </c>
      <c r="B12" s="48">
        <v>32</v>
      </c>
      <c r="C12" s="48">
        <v>60</v>
      </c>
      <c r="D12" s="48">
        <v>38</v>
      </c>
      <c r="E12" s="48">
        <v>46</v>
      </c>
      <c r="F12" s="186">
        <v>176</v>
      </c>
      <c r="G12" s="48">
        <v>22</v>
      </c>
      <c r="H12" s="48">
        <v>39</v>
      </c>
      <c r="I12" s="48">
        <v>37</v>
      </c>
      <c r="J12" s="48">
        <v>46</v>
      </c>
      <c r="K12" s="186">
        <v>144</v>
      </c>
      <c r="L12" s="48">
        <v>35</v>
      </c>
      <c r="M12" s="48">
        <v>38</v>
      </c>
      <c r="N12" s="48">
        <v>37</v>
      </c>
      <c r="O12" s="48">
        <v>48</v>
      </c>
      <c r="P12" s="186">
        <v>158</v>
      </c>
      <c r="Q12" s="48">
        <v>35</v>
      </c>
      <c r="R12" s="48">
        <v>37</v>
      </c>
      <c r="S12" s="48">
        <v>42</v>
      </c>
      <c r="T12" s="48">
        <v>31</v>
      </c>
      <c r="U12" s="186">
        <v>145</v>
      </c>
      <c r="V12" s="48">
        <v>43</v>
      </c>
      <c r="W12" s="48">
        <v>36</v>
      </c>
      <c r="X12" s="48">
        <v>45</v>
      </c>
      <c r="Y12" s="48">
        <v>44</v>
      </c>
      <c r="Z12" s="186">
        <v>168</v>
      </c>
      <c r="AA12" s="48">
        <v>39</v>
      </c>
      <c r="AB12" s="114">
        <v>39</v>
      </c>
      <c r="AC12" s="107">
        <f>32+8</f>
        <v>40</v>
      </c>
      <c r="AD12" s="107">
        <v>44</v>
      </c>
      <c r="AE12" s="155">
        <v>162</v>
      </c>
    </row>
    <row r="13" spans="1:31">
      <c r="A13" s="53" t="s">
        <v>115</v>
      </c>
      <c r="B13" s="52">
        <v>43</v>
      </c>
      <c r="C13" s="52">
        <v>68</v>
      </c>
      <c r="D13" s="52">
        <v>55</v>
      </c>
      <c r="E13" s="52">
        <v>62</v>
      </c>
      <c r="F13" s="185">
        <v>228</v>
      </c>
      <c r="G13" s="52">
        <v>62</v>
      </c>
      <c r="H13" s="52">
        <v>62</v>
      </c>
      <c r="I13" s="52">
        <v>70</v>
      </c>
      <c r="J13" s="52">
        <v>74</v>
      </c>
      <c r="K13" s="185">
        <v>268</v>
      </c>
      <c r="L13" s="52">
        <v>69</v>
      </c>
      <c r="M13" s="52">
        <v>65</v>
      </c>
      <c r="N13" s="52">
        <v>71</v>
      </c>
      <c r="O13" s="52">
        <v>73</v>
      </c>
      <c r="P13" s="185">
        <v>278</v>
      </c>
      <c r="Q13" s="52">
        <v>55</v>
      </c>
      <c r="R13" s="52">
        <v>59</v>
      </c>
      <c r="S13" s="52">
        <v>69</v>
      </c>
      <c r="T13" s="52">
        <v>67</v>
      </c>
      <c r="U13" s="185">
        <v>250</v>
      </c>
      <c r="V13" s="52">
        <v>45</v>
      </c>
      <c r="W13" s="52">
        <v>76</v>
      </c>
      <c r="X13" s="52">
        <v>71</v>
      </c>
      <c r="Y13" s="52">
        <v>64</v>
      </c>
      <c r="Z13" s="185">
        <v>256</v>
      </c>
      <c r="AA13" s="52">
        <v>46</v>
      </c>
      <c r="AB13" s="116">
        <v>67</v>
      </c>
      <c r="AC13" s="109">
        <f>+AC10-AC12</f>
        <v>71</v>
      </c>
      <c r="AD13" s="109">
        <v>90</v>
      </c>
      <c r="AE13" s="156">
        <v>274</v>
      </c>
    </row>
    <row r="14" spans="1:31">
      <c r="A14" s="49"/>
      <c r="B14" s="48"/>
      <c r="C14" s="10"/>
      <c r="D14" s="10"/>
      <c r="E14" s="10"/>
      <c r="F14" s="186"/>
      <c r="G14" s="10"/>
      <c r="H14" s="10"/>
      <c r="I14" s="10"/>
      <c r="J14" s="10"/>
      <c r="K14" s="186"/>
      <c r="L14" s="10"/>
      <c r="M14" s="10"/>
      <c r="N14" s="10"/>
      <c r="O14" s="10"/>
      <c r="P14" s="186"/>
      <c r="Q14" s="10"/>
      <c r="R14" s="10"/>
      <c r="S14" s="10"/>
      <c r="T14" s="10"/>
      <c r="U14" s="186"/>
      <c r="V14" s="10"/>
      <c r="W14" s="10"/>
      <c r="X14" s="10"/>
      <c r="Y14" s="10"/>
      <c r="Z14" s="186"/>
      <c r="AA14" s="10"/>
      <c r="AE14" s="186"/>
    </row>
    <row r="15" spans="1:31" s="135" customFormat="1">
      <c r="A15" s="132" t="s">
        <v>120</v>
      </c>
      <c r="B15" s="133">
        <v>30.313014827018119</v>
      </c>
      <c r="C15" s="133">
        <v>31.79530201342282</v>
      </c>
      <c r="D15" s="134">
        <v>31.037489102005232</v>
      </c>
      <c r="E15" s="134">
        <v>28.641571194762683</v>
      </c>
      <c r="F15" s="198">
        <v>30.429319371727747</v>
      </c>
      <c r="G15" s="134">
        <v>29.515050167224082</v>
      </c>
      <c r="H15" s="134">
        <v>30.170316301703163</v>
      </c>
      <c r="I15" s="134">
        <v>30.578512396694212</v>
      </c>
      <c r="J15" s="134">
        <v>29.869067103109657</v>
      </c>
      <c r="K15" s="198">
        <v>30.034972227936642</v>
      </c>
      <c r="L15" s="134">
        <v>29.567307692307693</v>
      </c>
      <c r="M15" s="134">
        <v>29.547259729944404</v>
      </c>
      <c r="N15" s="134">
        <v>30.056864337936638</v>
      </c>
      <c r="O15" s="134">
        <v>29.268292682926827</v>
      </c>
      <c r="P15" s="198">
        <v>29.606707925733676</v>
      </c>
      <c r="Q15" s="134">
        <v>27.315175097276263</v>
      </c>
      <c r="R15" s="134">
        <v>28.313725490196077</v>
      </c>
      <c r="S15" s="134">
        <v>28.693623639191291</v>
      </c>
      <c r="T15" s="134">
        <v>26.741573033707866</v>
      </c>
      <c r="U15" s="198">
        <v>27.755259602393362</v>
      </c>
      <c r="V15" s="134">
        <v>25.892857142857146</v>
      </c>
      <c r="W15" s="134">
        <v>26.239067055393583</v>
      </c>
      <c r="X15" s="134">
        <v>25.909752547307129</v>
      </c>
      <c r="Y15" s="134">
        <v>25.018129079042783</v>
      </c>
      <c r="Z15" s="198">
        <v>25.763393673432073</v>
      </c>
      <c r="AA15" s="134">
        <v>24.5</v>
      </c>
      <c r="AB15" s="135">
        <v>24.7</v>
      </c>
      <c r="AC15" s="136">
        <f>+AC6/AC4*100</f>
        <v>24.288688410825817</v>
      </c>
      <c r="AD15" s="136">
        <f>+AD6/AD4*100</f>
        <v>23.979261179520414</v>
      </c>
      <c r="AE15" s="198">
        <v>24.367254320125674</v>
      </c>
    </row>
    <row r="16" spans="1:31" s="135" customFormat="1">
      <c r="A16" s="132" t="s">
        <v>121</v>
      </c>
      <c r="B16" s="133">
        <v>3.5420098846787478</v>
      </c>
      <c r="C16" s="133">
        <v>5.7046979865771812</v>
      </c>
      <c r="D16" s="134">
        <v>4.7951176983435051</v>
      </c>
      <c r="E16" s="134">
        <v>5.0736497545008179</v>
      </c>
      <c r="F16" s="198">
        <v>4.7748691099476437</v>
      </c>
      <c r="G16" s="134">
        <v>5.183946488294314</v>
      </c>
      <c r="H16" s="134">
        <v>5.02838605028386</v>
      </c>
      <c r="I16" s="134">
        <v>5.785123966942149</v>
      </c>
      <c r="J16" s="134">
        <v>6.0556464811783961</v>
      </c>
      <c r="K16" s="198">
        <v>5.5132688747171361</v>
      </c>
      <c r="L16" s="134">
        <v>5.5288461538461533</v>
      </c>
      <c r="M16" s="134">
        <v>5.1628276409849088</v>
      </c>
      <c r="N16" s="134">
        <v>5.767668562144598</v>
      </c>
      <c r="O16" s="134">
        <v>5.7435090479937054</v>
      </c>
      <c r="P16" s="198">
        <v>5.5500099820323419</v>
      </c>
      <c r="Q16" s="134">
        <v>4.2801556420233462</v>
      </c>
      <c r="R16" s="134">
        <v>4.6274509803921564</v>
      </c>
      <c r="S16" s="134">
        <v>5.3654743390357691</v>
      </c>
      <c r="T16" s="134">
        <v>5.0187265917602994</v>
      </c>
      <c r="U16" s="198">
        <v>4.8253232966608763</v>
      </c>
      <c r="V16" s="134">
        <v>3.3482142857142856</v>
      </c>
      <c r="W16" s="134">
        <v>5.5393586005830908</v>
      </c>
      <c r="X16" s="134">
        <v>5.1673944687045124</v>
      </c>
      <c r="Y16" s="134">
        <v>4.5685279187817258</v>
      </c>
      <c r="Z16" s="198">
        <v>4.6626439934174435</v>
      </c>
      <c r="AA16" s="136">
        <f>+AA13/AA4*100</f>
        <v>3.4200743494423791</v>
      </c>
      <c r="AB16" s="136">
        <f>+AB13/AB4*100</f>
        <v>4.7857142857142856</v>
      </c>
      <c r="AC16" s="136">
        <f>+AC13/AC4*100</f>
        <v>4.9271339347675225</v>
      </c>
      <c r="AD16" s="136">
        <f>+AD13/AD4*100</f>
        <v>5.8327932598833439</v>
      </c>
      <c r="AE16" s="198">
        <v>4.7826845871879904</v>
      </c>
    </row>
    <row r="17" spans="1:31" s="135" customFormat="1">
      <c r="A17" s="132" t="s">
        <v>122</v>
      </c>
      <c r="B17" s="133">
        <v>11.684782608695652</v>
      </c>
      <c r="C17" s="134">
        <v>17.941952506596305</v>
      </c>
      <c r="D17" s="134">
        <v>15.44943820224719</v>
      </c>
      <c r="E17" s="134">
        <v>17.714285714285712</v>
      </c>
      <c r="F17" s="198">
        <v>15.691672401927049</v>
      </c>
      <c r="G17" s="134">
        <v>17.563739376770538</v>
      </c>
      <c r="H17" s="134">
        <v>16.666666666666664</v>
      </c>
      <c r="I17" s="134">
        <v>18.918918918918919</v>
      </c>
      <c r="J17" s="134">
        <v>20.273972602739725</v>
      </c>
      <c r="K17" s="198">
        <v>18.356164383561644</v>
      </c>
      <c r="L17" s="134">
        <v>18.699186991869919</v>
      </c>
      <c r="M17" s="134">
        <v>17.473118279569892</v>
      </c>
      <c r="N17" s="134">
        <v>19.189189189189189</v>
      </c>
      <c r="O17" s="134">
        <v>19.623655913978492</v>
      </c>
      <c r="P17" s="198">
        <v>18.745785569790964</v>
      </c>
      <c r="Q17" s="134">
        <v>15.669515669515668</v>
      </c>
      <c r="R17" s="134">
        <v>16.343490304709142</v>
      </c>
      <c r="S17" s="134">
        <v>18.699186991869919</v>
      </c>
      <c r="T17" s="134">
        <v>18.767507002801121</v>
      </c>
      <c r="U17" s="198">
        <v>17.385257301808068</v>
      </c>
      <c r="V17" s="134">
        <v>12.931034482758621</v>
      </c>
      <c r="W17" s="134">
        <v>21.111111111111111</v>
      </c>
      <c r="X17" s="134">
        <v>19.943820224719101</v>
      </c>
      <c r="Y17" s="134">
        <v>18.600000000000001</v>
      </c>
      <c r="Z17" s="198">
        <v>18.2</v>
      </c>
      <c r="AA17" s="136">
        <f>+AA13/AA6*100</f>
        <v>13.939393939393941</v>
      </c>
      <c r="AB17" s="136">
        <f>+AB13/AB6*100</f>
        <v>19.364161849710982</v>
      </c>
      <c r="AC17" s="136">
        <f>+AC13/AC6*100</f>
        <v>20.285714285714285</v>
      </c>
      <c r="AD17" s="136">
        <f>+AD13/AD6*100</f>
        <v>24.324324324324326</v>
      </c>
      <c r="AE17" s="198">
        <v>19.627507163323781</v>
      </c>
    </row>
    <row r="18" spans="1:31" s="135" customFormat="1">
      <c r="A18" s="132"/>
      <c r="B18" s="137"/>
      <c r="C18" s="138"/>
      <c r="D18" s="138"/>
      <c r="E18" s="138"/>
      <c r="F18" s="200"/>
      <c r="G18" s="138"/>
      <c r="H18" s="138"/>
      <c r="I18" s="138"/>
      <c r="J18" s="138"/>
      <c r="K18" s="200"/>
      <c r="L18" s="138"/>
      <c r="M18" s="138"/>
      <c r="N18" s="138"/>
      <c r="O18" s="138"/>
      <c r="P18" s="200"/>
      <c r="Q18" s="138"/>
      <c r="R18" s="138"/>
      <c r="S18" s="138"/>
      <c r="T18" s="138"/>
      <c r="U18" s="200"/>
      <c r="V18" s="138"/>
      <c r="W18" s="138"/>
      <c r="X18" s="138"/>
      <c r="Y18" s="138"/>
      <c r="Z18" s="200"/>
      <c r="AA18" s="138"/>
      <c r="AE18" s="200"/>
    </row>
    <row r="19" spans="1:31" s="111" customFormat="1">
      <c r="A19" s="112" t="s">
        <v>138</v>
      </c>
      <c r="B19" s="111">
        <v>5952</v>
      </c>
      <c r="C19" s="111">
        <v>5901</v>
      </c>
      <c r="D19" s="111">
        <v>5774</v>
      </c>
      <c r="E19" s="111">
        <v>5497</v>
      </c>
      <c r="F19" s="111">
        <f>+E19</f>
        <v>5497</v>
      </c>
      <c r="G19" s="111">
        <v>5216</v>
      </c>
      <c r="H19" s="111">
        <v>5288</v>
      </c>
      <c r="I19" s="111">
        <v>5296</v>
      </c>
      <c r="J19" s="111">
        <v>5284</v>
      </c>
      <c r="K19" s="111">
        <f>+J19</f>
        <v>5284</v>
      </c>
      <c r="L19" s="111">
        <v>5291</v>
      </c>
      <c r="M19" s="111">
        <v>5319</v>
      </c>
      <c r="N19" s="111">
        <v>5459</v>
      </c>
      <c r="O19" s="111">
        <v>5414</v>
      </c>
      <c r="P19" s="111">
        <f>+O19</f>
        <v>5414</v>
      </c>
      <c r="Q19" s="111">
        <v>5318</v>
      </c>
      <c r="R19" s="111">
        <v>5405</v>
      </c>
      <c r="S19" s="111">
        <v>5458</v>
      </c>
      <c r="T19" s="111">
        <v>5428</v>
      </c>
      <c r="U19" s="111">
        <f>+T19</f>
        <v>5428</v>
      </c>
      <c r="V19" s="111">
        <v>5916</v>
      </c>
      <c r="W19" s="111">
        <v>5937</v>
      </c>
      <c r="X19" s="111">
        <v>6009</v>
      </c>
      <c r="Y19" s="111">
        <v>5838</v>
      </c>
      <c r="Z19" s="111">
        <f>+Y19</f>
        <v>5838</v>
      </c>
      <c r="AA19" s="111">
        <v>5830</v>
      </c>
      <c r="AB19" s="111">
        <v>5973</v>
      </c>
      <c r="AC19" s="111">
        <v>6246</v>
      </c>
      <c r="AD19" s="111">
        <v>6110.07</v>
      </c>
      <c r="AE19" s="111">
        <v>6110.07</v>
      </c>
    </row>
    <row r="23" spans="1:31">
      <c r="X23" s="2"/>
    </row>
    <row r="39" spans="5:5">
      <c r="E39" s="15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Menu</vt:lpstr>
      <vt:lpstr>Group P&amp;L</vt:lpstr>
      <vt:lpstr>Group CF</vt:lpstr>
      <vt:lpstr>Group BS</vt:lpstr>
      <vt:lpstr>Air &amp; Sea</vt:lpstr>
      <vt:lpstr>Air &amp; Sea volume details</vt:lpstr>
      <vt:lpstr>Road</vt:lpstr>
      <vt:lpstr>Solutions</vt:lpstr>
      <vt:lpstr>'Air &amp; Sea volume details'!Print_Area</vt:lpstr>
      <vt:lpstr>'Group BS'!Print_Area</vt:lpstr>
      <vt:lpstr>'Group CF'!Print_Area</vt:lpstr>
      <vt:lpstr>'Group P&amp;L'!Print_Area</vt:lpstr>
      <vt:lpstr>Menu!Print_Area</vt:lpstr>
    </vt:vector>
  </TitlesOfParts>
  <Company>DFDS Transport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Flemming Ole Nielsen</dc:creator>
  <cp:lastModifiedBy>Rajan</cp:lastModifiedBy>
  <cp:lastPrinted>2015-02-05T19:46:59Z</cp:lastPrinted>
  <dcterms:created xsi:type="dcterms:W3CDTF">2005-03-18T09:33:10Z</dcterms:created>
  <dcterms:modified xsi:type="dcterms:W3CDTF">2018-07-03T14:06:13Z</dcterms:modified>
</cp:coreProperties>
</file>